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
    </mc:Choice>
  </mc:AlternateContent>
  <xr:revisionPtr revIDLastSave="0" documentId="13_ncr:1_{96A733A6-658C-43CD-B7A6-7586C37AF53C}" xr6:coauthVersionLast="47" xr6:coauthVersionMax="47" xr10:uidLastSave="{00000000-0000-0000-0000-000000000000}"/>
  <bookViews>
    <workbookView xWindow="-108" yWindow="-108" windowWidth="23256" windowHeight="12456" tabRatio="726" firstSheet="1" activeTab="7" xr2:uid="{DA2B186F-597B-4EA3-BDA1-42DC57B74039}"/>
  </bookViews>
  <sheets>
    <sheet name="Read me first" sheetId="12" r:id="rId1"/>
    <sheet name="Report" sheetId="8" r:id="rId2"/>
    <sheet name="Project&amp;DataInput" sheetId="5" r:id="rId3"/>
    <sheet name="ManufacturerList" sheetId="6" state="hidden" r:id="rId4"/>
    <sheet name="ProductList" sheetId="7" state="hidden" r:id="rId5"/>
    <sheet name="UnitSelect" sheetId="11" state="hidden" r:id="rId6"/>
    <sheet name="NCRB_CalculationModule" sheetId="2" r:id="rId7"/>
    <sheet name="EPD_Database" sheetId="1" r:id="rId8"/>
    <sheet name="Wood_Database" sheetId="9" r:id="rId9"/>
    <sheet name="OtherProducts_Database" sheetId="10" r:id="rId10"/>
  </sheets>
  <externalReferences>
    <externalReference r:id="rId11"/>
  </externalReferences>
  <definedNames>
    <definedName name="_xlnm.Print_Area" localSheetId="1">Report!$A:$I</definedName>
    <definedName name="BSF">IF('Project&amp;DataInput'!$B$17="NL",BSF_NL,BSF_Custom)</definedName>
    <definedName name="BSF_Custom">'Project&amp;DataInput'!$B$18</definedName>
    <definedName name="BSF_NL">IF(ProjectType="Residential: slanted roof",32,10)</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Developer">'Project&amp;DataInput'!$B$2</definedName>
    <definedName name="Ery">'Project&amp;DataInput'!$B$13</definedName>
    <definedName name="GFA">'Project&amp;DataInput'!$B$14</definedName>
    <definedName name="GHG_baseline">UC_average*GFA</definedName>
    <definedName name="GHG_increase">NCRB_CalculationModule!$C$7</definedName>
    <definedName name="GHG_project">UC_project*GFA</definedName>
    <definedName name="MinimumTotalLifespan">NCRB_CalculationModule!$H$11</definedName>
    <definedName name="Name">'Project&amp;DataInput'!$B$7</definedName>
    <definedName name="NCRB">NCRB_CalculationModule!$C$9</definedName>
    <definedName name="Other">OtherProducts_Database[Product]</definedName>
    <definedName name="Postalcode">'Project&amp;DataInput'!$B$4</definedName>
    <definedName name="ProjectLifespan">'Project&amp;DataInput'!$B$15</definedName>
    <definedName name="ProjectPhase">'Project&amp;DataInput'!$B$19</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L69" i="1"/>
  <c r="K69" i="1"/>
  <c r="J69" i="1"/>
  <c r="L68" i="1"/>
  <c r="K68" i="1"/>
  <c r="J68" i="1"/>
  <c r="L67" i="1" l="1"/>
  <c r="K67" i="1"/>
  <c r="J67" i="1"/>
  <c r="L66" i="1"/>
  <c r="K66" i="1"/>
  <c r="J66" i="1"/>
  <c r="L65" i="1"/>
  <c r="K65" i="1"/>
  <c r="J65" i="1"/>
  <c r="L64" i="1"/>
  <c r="K64" i="1"/>
  <c r="J64" i="1"/>
  <c r="L63" i="1"/>
  <c r="K63" i="1"/>
  <c r="J63" i="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C17" i="2"/>
  <c r="C16" i="2"/>
  <c r="D22" i="2"/>
  <c r="E22" i="2" s="1"/>
  <c r="D23" i="2"/>
  <c r="E23" i="2" s="1"/>
  <c r="D24" i="2"/>
  <c r="E24" i="2" s="1"/>
  <c r="D25" i="2"/>
  <c r="E25" i="2" s="1"/>
  <c r="D26" i="2"/>
  <c r="E26" i="2" s="1"/>
  <c r="D27" i="2"/>
  <c r="E27" i="2" s="1"/>
  <c r="D28" i="2"/>
  <c r="E28" i="2" s="1"/>
  <c r="D29" i="2"/>
  <c r="E29" i="2" s="1"/>
  <c r="D30" i="2"/>
  <c r="E30" i="2" s="1"/>
  <c r="D31" i="2"/>
  <c r="E31" i="2" s="1"/>
  <c r="D32" i="2"/>
  <c r="E32" i="2" s="1"/>
  <c r="D33" i="2"/>
  <c r="E33" i="2" s="1"/>
  <c r="D34" i="2"/>
  <c r="E34" i="2" s="1"/>
  <c r="D35" i="2"/>
  <c r="E35" i="2" s="1"/>
  <c r="D36" i="2"/>
  <c r="E36" i="2" s="1"/>
  <c r="D37" i="2"/>
  <c r="E37" i="2" s="1"/>
  <c r="D38" i="2"/>
  <c r="E38" i="2" s="1"/>
  <c r="D39" i="2"/>
  <c r="E39" i="2" s="1"/>
  <c r="D40" i="2"/>
  <c r="E40" i="2" s="1"/>
  <c r="D41" i="2"/>
  <c r="E41" i="2" s="1"/>
  <c r="D42" i="2"/>
  <c r="E42" i="2" s="1"/>
  <c r="D43" i="2"/>
  <c r="E43" i="2" s="1"/>
  <c r="D44" i="2"/>
  <c r="E44" i="2" s="1"/>
  <c r="D45" i="2"/>
  <c r="E45" i="2" s="1"/>
  <c r="D46" i="2"/>
  <c r="E46" i="2" s="1"/>
  <c r="D47" i="2"/>
  <c r="E47" i="2" s="1"/>
  <c r="D48" i="2"/>
  <c r="E48" i="2" s="1"/>
  <c r="D49" i="2"/>
  <c r="E49" i="2" s="1"/>
  <c r="D50" i="2"/>
  <c r="E50" i="2" s="1"/>
  <c r="D51" i="2"/>
  <c r="E51" i="2" s="1"/>
  <c r="D52" i="2"/>
  <c r="E52" i="2" s="1"/>
  <c r="D53" i="2"/>
  <c r="E53" i="2" s="1"/>
  <c r="D54" i="2"/>
  <c r="E54" i="2" s="1"/>
  <c r="D55" i="2"/>
  <c r="E55" i="2" s="1"/>
  <c r="D56" i="2"/>
  <c r="E56" i="2" s="1"/>
  <c r="D57" i="2"/>
  <c r="E57" i="2" s="1"/>
  <c r="D58" i="2"/>
  <c r="E58" i="2" s="1"/>
  <c r="D59" i="2"/>
  <c r="E59" i="2" s="1"/>
  <c r="D60" i="2"/>
  <c r="E60" i="2" s="1"/>
  <c r="D61" i="2"/>
  <c r="E61" i="2" s="1"/>
  <c r="D62" i="2"/>
  <c r="E62" i="2" s="1"/>
  <c r="D63" i="2"/>
  <c r="E63" i="2" s="1"/>
  <c r="D64" i="2"/>
  <c r="E64" i="2" s="1"/>
  <c r="D65" i="2"/>
  <c r="E65" i="2" s="1"/>
  <c r="D66" i="2"/>
  <c r="E66" i="2" s="1"/>
  <c r="D67" i="2"/>
  <c r="E67" i="2" s="1"/>
  <c r="D68" i="2"/>
  <c r="E68" i="2" s="1"/>
  <c r="D69" i="2"/>
  <c r="E69" i="2" s="1"/>
  <c r="D70" i="2"/>
  <c r="E70" i="2" s="1"/>
  <c r="D71" i="2"/>
  <c r="E71" i="2" s="1"/>
  <c r="D72" i="2"/>
  <c r="E72" i="2" s="1"/>
  <c r="D73" i="2"/>
  <c r="E73" i="2" s="1"/>
  <c r="D74" i="2"/>
  <c r="E74" i="2" s="1"/>
  <c r="D75" i="2"/>
  <c r="E75" i="2" s="1"/>
  <c r="D76" i="2"/>
  <c r="E76" i="2" s="1"/>
  <c r="D77" i="2"/>
  <c r="E77" i="2" s="1"/>
  <c r="D78" i="2"/>
  <c r="E78" i="2" s="1"/>
  <c r="D79" i="2"/>
  <c r="E79" i="2" s="1"/>
  <c r="D80" i="2"/>
  <c r="E80" i="2" s="1"/>
  <c r="D81" i="2"/>
  <c r="E81" i="2" s="1"/>
  <c r="D82" i="2"/>
  <c r="E82" i="2" s="1"/>
  <c r="D83" i="2"/>
  <c r="E83" i="2" s="1"/>
  <c r="D84" i="2"/>
  <c r="E84" i="2" s="1"/>
  <c r="D85" i="2"/>
  <c r="E85" i="2" s="1"/>
  <c r="D86" i="2"/>
  <c r="E86" i="2" s="1"/>
  <c r="D87" i="2"/>
  <c r="E87" i="2" s="1"/>
  <c r="D88" i="2"/>
  <c r="E88" i="2" s="1"/>
  <c r="D89" i="2"/>
  <c r="E89" i="2" s="1"/>
  <c r="D90" i="2"/>
  <c r="E90" i="2" s="1"/>
  <c r="D91" i="2"/>
  <c r="E91" i="2" s="1"/>
  <c r="D92" i="2"/>
  <c r="E92" i="2" s="1"/>
  <c r="D93" i="2"/>
  <c r="E93" i="2" s="1"/>
  <c r="D94" i="2"/>
  <c r="E94" i="2" s="1"/>
  <c r="D95" i="2"/>
  <c r="E95" i="2" s="1"/>
  <c r="D96" i="2"/>
  <c r="E96" i="2" s="1"/>
  <c r="D97" i="2"/>
  <c r="E97" i="2" s="1"/>
  <c r="D98" i="2"/>
  <c r="E98" i="2" s="1"/>
  <c r="D99" i="2"/>
  <c r="E99" i="2" s="1"/>
  <c r="D100" i="2"/>
  <c r="E100" i="2" s="1"/>
  <c r="D101" i="2"/>
  <c r="E101" i="2" s="1"/>
  <c r="D102" i="2"/>
  <c r="E102" i="2" s="1"/>
  <c r="D103" i="2"/>
  <c r="E103" i="2" s="1"/>
  <c r="D104" i="2"/>
  <c r="E104" i="2" s="1"/>
  <c r="D105" i="2"/>
  <c r="E105" i="2" s="1"/>
  <c r="D106" i="2"/>
  <c r="E106" i="2" s="1"/>
  <c r="D107" i="2"/>
  <c r="E107" i="2" s="1"/>
  <c r="D108" i="2"/>
  <c r="E108" i="2" s="1"/>
  <c r="D109" i="2"/>
  <c r="E109" i="2" s="1"/>
  <c r="C14" i="2"/>
  <c r="C15"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3" i="2"/>
  <c r="A11" i="11" a="1"/>
  <c r="A11" i="11" s="1"/>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M62" i="1" l="1"/>
  <c r="L62" i="1"/>
  <c r="K62" i="1"/>
  <c r="M61" i="1"/>
  <c r="L61" i="1"/>
  <c r="K61" i="1"/>
  <c r="M49" i="1" l="1"/>
  <c r="L48" i="1"/>
  <c r="K48" i="1"/>
  <c r="J48" i="1"/>
  <c r="L47" i="1"/>
  <c r="K47" i="1"/>
  <c r="J47" i="1"/>
  <c r="D13" i="8"/>
  <c r="L60" i="1" l="1"/>
  <c r="K60" i="1"/>
  <c r="J60" i="1"/>
  <c r="C7" i="2"/>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D9" i="8"/>
  <c r="A3" i="7" a="1"/>
  <c r="A3" i="7" s="1"/>
  <c r="A2" i="7" a="1"/>
  <c r="A2" i="7" s="1"/>
  <c r="A4" i="7" a="1"/>
  <c r="A4" i="7" s="1"/>
  <c r="A5" i="7" a="1"/>
  <c r="A5" i="7" s="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3" i="6" a="1"/>
  <c r="A3" i="6" s="1"/>
  <c r="A4" i="6" a="1"/>
  <c r="A4" i="6" s="1"/>
  <c r="A5" i="6" a="1"/>
  <c r="A5" i="6" s="1"/>
  <c r="A6" i="6" a="1"/>
  <c r="A6" i="6" s="1"/>
  <c r="A7" i="6" a="1"/>
  <c r="A7" i="6" s="1"/>
  <c r="A8" i="6" a="1"/>
  <c r="A8" i="6" s="1"/>
  <c r="A9" i="6" a="1"/>
  <c r="A9" i="6" s="1"/>
  <c r="A10" i="6" a="1"/>
  <c r="A10" i="6" s="1"/>
  <c r="A11" i="6" a="1"/>
  <c r="A11" i="6" s="1"/>
  <c r="A12" i="6" a="1"/>
  <c r="A12" i="6" s="1"/>
  <c r="A13" i="6" a="1"/>
  <c r="A13" i="6" s="1"/>
  <c r="A14" i="6" a="1"/>
  <c r="A14" i="6" s="1"/>
  <c r="A15" i="6" a="1"/>
  <c r="A15" i="6" s="1"/>
  <c r="A16" i="6" a="1"/>
  <c r="A16" i="6" s="1"/>
  <c r="A17" i="6" a="1"/>
  <c r="A17" i="6" s="1"/>
  <c r="A18" i="6" a="1"/>
  <c r="A18" i="6" s="1"/>
  <c r="A19" i="6" a="1"/>
  <c r="A19" i="6" s="1"/>
  <c r="A20" i="6" a="1"/>
  <c r="A20" i="6" s="1"/>
  <c r="A21" i="6" a="1"/>
  <c r="A21" i="6" s="1"/>
  <c r="A22" i="6" a="1"/>
  <c r="A22" i="6" s="1"/>
  <c r="A23" i="6" a="1"/>
  <c r="A23" i="6" s="1"/>
  <c r="A24" i="6" a="1"/>
  <c r="A24" i="6" s="1"/>
  <c r="A25" i="6" a="1"/>
  <c r="A25" i="6" s="1"/>
  <c r="A26" i="6" a="1"/>
  <c r="A26" i="6" s="1"/>
  <c r="A27" i="6" a="1"/>
  <c r="A27" i="6" s="1"/>
  <c r="A28" i="6" a="1"/>
  <c r="A28" i="6" s="1"/>
  <c r="A29" i="6" a="1"/>
  <c r="A29" i="6" s="1"/>
  <c r="A30" i="6" a="1"/>
  <c r="A30" i="6" s="1"/>
  <c r="A31" i="6" a="1"/>
  <c r="A31" i="6" s="1"/>
  <c r="A32" i="6" a="1"/>
  <c r="A32" i="6" s="1"/>
  <c r="A33" i="6" a="1"/>
  <c r="A33" i="6" s="1"/>
  <c r="A34" i="6" a="1"/>
  <c r="A34" i="6" s="1"/>
  <c r="A35" i="6" a="1"/>
  <c r="A35" i="6" s="1"/>
  <c r="A36" i="6" a="1"/>
  <c r="A36" i="6" s="1"/>
  <c r="A37" i="6" a="1"/>
  <c r="A37" i="6" s="1"/>
  <c r="A38" i="6" a="1"/>
  <c r="A38" i="6" s="1"/>
  <c r="A39" i="6" a="1"/>
  <c r="A39" i="6" s="1"/>
  <c r="A40" i="6" a="1"/>
  <c r="A40" i="6" s="1"/>
  <c r="A41" i="6" a="1"/>
  <c r="A41" i="6" s="1"/>
  <c r="A42" i="6" a="1"/>
  <c r="A42" i="6" s="1"/>
  <c r="A43" i="6" a="1"/>
  <c r="A43" i="6" s="1"/>
  <c r="A44" i="6" a="1"/>
  <c r="A44" i="6" s="1"/>
  <c r="A45" i="6" a="1"/>
  <c r="A45" i="6" s="1"/>
  <c r="A46" i="6" a="1"/>
  <c r="A46" i="6" s="1"/>
  <c r="A47" i="6" a="1"/>
  <c r="A47" i="6" s="1"/>
  <c r="A48" i="6" a="1"/>
  <c r="A48" i="6" s="1"/>
  <c r="A49" i="6" a="1"/>
  <c r="A49" i="6" s="1"/>
  <c r="A50" i="6" a="1"/>
  <c r="A50" i="6" s="1"/>
  <c r="A51" i="6" a="1"/>
  <c r="A51" i="6" s="1"/>
  <c r="A52" i="6" a="1"/>
  <c r="A52" i="6" s="1"/>
  <c r="A53" i="6" a="1"/>
  <c r="A53" i="6" s="1"/>
  <c r="A54" i="6" a="1"/>
  <c r="A54" i="6" s="1"/>
  <c r="A55" i="6" a="1"/>
  <c r="A55" i="6" s="1"/>
  <c r="A56" i="6" a="1"/>
  <c r="A56" i="6" s="1"/>
  <c r="A57" i="6" a="1"/>
  <c r="A57" i="6" s="1"/>
  <c r="A58" i="6" a="1"/>
  <c r="A58" i="6" s="1"/>
  <c r="A59" i="6" a="1"/>
  <c r="A59" i="6" s="1"/>
  <c r="A60" i="6" a="1"/>
  <c r="A60" i="6" s="1"/>
  <c r="A61" i="6" a="1"/>
  <c r="A61" i="6" s="1"/>
  <c r="A62" i="6" a="1"/>
  <c r="A62" i="6" s="1"/>
  <c r="A63" i="6" a="1"/>
  <c r="A63" i="6" s="1"/>
  <c r="A64" i="6" a="1"/>
  <c r="A64" i="6" s="1"/>
  <c r="A65" i="6" a="1"/>
  <c r="A65" i="6" s="1"/>
  <c r="A66" i="6" a="1"/>
  <c r="A66" i="6" s="1"/>
  <c r="A67" i="6" a="1"/>
  <c r="A67" i="6" s="1"/>
  <c r="A68" i="6" a="1"/>
  <c r="A68" i="6" s="1"/>
  <c r="A69" i="6" a="1"/>
  <c r="A69" i="6" s="1"/>
  <c r="A70" i="6" a="1"/>
  <c r="A70" i="6" s="1"/>
  <c r="A71" i="6" a="1"/>
  <c r="A71" i="6" s="1"/>
  <c r="A72" i="6" a="1"/>
  <c r="A72" i="6" s="1"/>
  <c r="A73" i="6" a="1"/>
  <c r="A73" i="6" s="1"/>
  <c r="A74" i="6" a="1"/>
  <c r="A74" i="6" s="1"/>
  <c r="A75" i="6" a="1"/>
  <c r="A75" i="6" s="1"/>
  <c r="A76" i="6" a="1"/>
  <c r="A76" i="6" s="1"/>
  <c r="A77" i="6" a="1"/>
  <c r="A77" i="6" s="1"/>
  <c r="A78" i="6" a="1"/>
  <c r="A78" i="6" s="1"/>
  <c r="A79" i="6" a="1"/>
  <c r="A79" i="6" s="1"/>
  <c r="A80" i="6" a="1"/>
  <c r="A80" i="6" s="1"/>
  <c r="A81" i="6" a="1"/>
  <c r="A81" i="6" s="1"/>
  <c r="A82" i="6" a="1"/>
  <c r="A82" i="6" s="1"/>
  <c r="A83" i="6" a="1"/>
  <c r="A83" i="6" s="1"/>
  <c r="A84" i="6" a="1"/>
  <c r="A84" i="6" s="1"/>
  <c r="A85" i="6" a="1"/>
  <c r="A85" i="6" s="1"/>
  <c r="A86" i="6" a="1"/>
  <c r="A86" i="6" s="1"/>
  <c r="A87" i="6" a="1"/>
  <c r="A87" i="6" s="1"/>
  <c r="A88" i="6" a="1"/>
  <c r="A88" i="6" s="1"/>
  <c r="A89" i="6" a="1"/>
  <c r="A89" i="6" s="1"/>
  <c r="A90" i="6" a="1"/>
  <c r="A90" i="6" s="1"/>
  <c r="A91" i="6" a="1"/>
  <c r="A91" i="6" s="1"/>
  <c r="A92" i="6" a="1"/>
  <c r="A92" i="6" s="1"/>
  <c r="A93" i="6" a="1"/>
  <c r="A93" i="6" s="1"/>
  <c r="A94" i="6" a="1"/>
  <c r="A94" i="6" s="1"/>
  <c r="A95" i="6" a="1"/>
  <c r="A95" i="6" s="1"/>
  <c r="A96" i="6" a="1"/>
  <c r="A96" i="6" s="1"/>
  <c r="A97" i="6" a="1"/>
  <c r="A97" i="6" s="1"/>
  <c r="A98" i="6" a="1"/>
  <c r="A98" i="6" s="1"/>
  <c r="A99" i="6" a="1"/>
  <c r="A99" i="6" s="1"/>
  <c r="A100" i="6" a="1"/>
  <c r="A100" i="6" s="1"/>
  <c r="A101" i="6" a="1"/>
  <c r="A101" i="6" s="1"/>
  <c r="A2" i="6" a="1"/>
  <c r="A2" i="6" s="1"/>
  <c r="O2" i="5" a="1"/>
  <c r="O2" i="5" s="1"/>
  <c r="O3" i="5" a="1"/>
  <c r="O3" i="5" s="1"/>
  <c r="O4" i="5" a="1"/>
  <c r="O4" i="5" s="1"/>
  <c r="O5" i="5" a="1"/>
  <c r="O5" i="5" s="1"/>
  <c r="O6" i="5" a="1"/>
  <c r="O6" i="5" s="1"/>
  <c r="O7" i="5" a="1"/>
  <c r="O7" i="5" s="1"/>
  <c r="O8" i="5" a="1"/>
  <c r="O8" i="5" s="1"/>
  <c r="O9" i="5" a="1"/>
  <c r="O9" i="5" s="1"/>
  <c r="O10" i="5" a="1"/>
  <c r="O10" i="5" s="1"/>
  <c r="O11" i="5" a="1"/>
  <c r="O11" i="5" s="1"/>
  <c r="A22" i="2" s="1"/>
  <c r="B22" i="2"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B30" i="2" s="1"/>
  <c r="O20" i="5" a="1"/>
  <c r="O20" i="5" s="1"/>
  <c r="A31" i="2" s="1"/>
  <c r="B31" i="2" s="1"/>
  <c r="O21" i="5" a="1"/>
  <c r="O21" i="5" s="1"/>
  <c r="A32" i="2" s="1"/>
  <c r="B32" i="2" s="1"/>
  <c r="O22" i="5" a="1"/>
  <c r="O22" i="5" s="1"/>
  <c r="A33" i="2" s="1"/>
  <c r="B33" i="2" s="1"/>
  <c r="O23" i="5" a="1"/>
  <c r="O23" i="5" s="1"/>
  <c r="A34" i="2" s="1"/>
  <c r="B34" i="2" s="1"/>
  <c r="O24" i="5" a="1"/>
  <c r="O24" i="5" s="1"/>
  <c r="A35" i="2" s="1"/>
  <c r="B35" i="2" s="1"/>
  <c r="O25" i="5" a="1"/>
  <c r="O25" i="5" s="1"/>
  <c r="A36" i="2" s="1"/>
  <c r="B36" i="2" s="1"/>
  <c r="O26" i="5" a="1"/>
  <c r="O26" i="5" s="1"/>
  <c r="A37" i="2" s="1"/>
  <c r="B37" i="2" s="1"/>
  <c r="O27" i="5" a="1"/>
  <c r="O27" i="5" s="1"/>
  <c r="A38" i="2" s="1"/>
  <c r="B38" i="2" s="1"/>
  <c r="O28" i="5" a="1"/>
  <c r="O28" i="5" s="1"/>
  <c r="A39" i="2" s="1"/>
  <c r="B39" i="2" s="1"/>
  <c r="O29" i="5" a="1"/>
  <c r="O29" i="5" s="1"/>
  <c r="A40" i="2" s="1"/>
  <c r="B40" i="2" s="1"/>
  <c r="O30" i="5" a="1"/>
  <c r="O30" i="5" s="1"/>
  <c r="A41" i="2" s="1"/>
  <c r="B41" i="2" s="1"/>
  <c r="O31" i="5" a="1"/>
  <c r="O31" i="5" s="1"/>
  <c r="A42" i="2" s="1"/>
  <c r="B42" i="2" s="1"/>
  <c r="O32" i="5" a="1"/>
  <c r="O32" i="5" s="1"/>
  <c r="A43" i="2" s="1"/>
  <c r="B43" i="2" s="1"/>
  <c r="O33" i="5" a="1"/>
  <c r="O33" i="5" s="1"/>
  <c r="A44" i="2" s="1"/>
  <c r="B44" i="2" s="1"/>
  <c r="O34" i="5" a="1"/>
  <c r="O34" i="5" s="1"/>
  <c r="A45" i="2" s="1"/>
  <c r="B45" i="2" s="1"/>
  <c r="O35" i="5" a="1"/>
  <c r="O35" i="5" s="1"/>
  <c r="A46" i="2" s="1"/>
  <c r="B46" i="2" s="1"/>
  <c r="O36" i="5" a="1"/>
  <c r="O36" i="5" s="1"/>
  <c r="A47" i="2" s="1"/>
  <c r="B47" i="2" s="1"/>
  <c r="O37" i="5" a="1"/>
  <c r="O37" i="5" s="1"/>
  <c r="A48" i="2" s="1"/>
  <c r="B48" i="2" s="1"/>
  <c r="O38" i="5" a="1"/>
  <c r="O38" i="5" s="1"/>
  <c r="A49" i="2" s="1"/>
  <c r="B49" i="2" s="1"/>
  <c r="O39" i="5" a="1"/>
  <c r="O39" i="5" s="1"/>
  <c r="A50" i="2" s="1"/>
  <c r="B50" i="2" s="1"/>
  <c r="O40" i="5" a="1"/>
  <c r="O40" i="5" s="1"/>
  <c r="A51" i="2" s="1"/>
  <c r="B51" i="2" s="1"/>
  <c r="O41" i="5" a="1"/>
  <c r="O41" i="5" s="1"/>
  <c r="A52" i="2" s="1"/>
  <c r="B52" i="2" s="1"/>
  <c r="O42" i="5" a="1"/>
  <c r="O42" i="5" s="1"/>
  <c r="A53" i="2" s="1"/>
  <c r="B53" i="2" s="1"/>
  <c r="O43" i="5" a="1"/>
  <c r="O43" i="5" s="1"/>
  <c r="A54" i="2" s="1"/>
  <c r="B54" i="2" s="1"/>
  <c r="O44" i="5" a="1"/>
  <c r="O44" i="5" s="1"/>
  <c r="A55" i="2" s="1"/>
  <c r="B55" i="2" s="1"/>
  <c r="O45" i="5" a="1"/>
  <c r="O45" i="5" s="1"/>
  <c r="A56" i="2" s="1"/>
  <c r="B56" i="2" s="1"/>
  <c r="O46" i="5" a="1"/>
  <c r="O46" i="5" s="1"/>
  <c r="A57" i="2" s="1"/>
  <c r="B57" i="2" s="1"/>
  <c r="O47" i="5" a="1"/>
  <c r="O47" i="5" s="1"/>
  <c r="A58" i="2" s="1"/>
  <c r="B58" i="2" s="1"/>
  <c r="O48" i="5" a="1"/>
  <c r="O48" i="5" s="1"/>
  <c r="A59" i="2" s="1"/>
  <c r="B59" i="2" s="1"/>
  <c r="O49" i="5" a="1"/>
  <c r="O49" i="5" s="1"/>
  <c r="A60" i="2" s="1"/>
  <c r="B60" i="2" s="1"/>
  <c r="O50" i="5" a="1"/>
  <c r="O50" i="5" s="1"/>
  <c r="A61" i="2" s="1"/>
  <c r="B61" i="2" s="1"/>
  <c r="O51" i="5" a="1"/>
  <c r="O51" i="5" s="1"/>
  <c r="A62" i="2" s="1"/>
  <c r="B62" i="2" s="1"/>
  <c r="O52" i="5" a="1"/>
  <c r="O52" i="5" s="1"/>
  <c r="A63" i="2" s="1"/>
  <c r="B63" i="2" s="1"/>
  <c r="O53" i="5" a="1"/>
  <c r="O53" i="5" s="1"/>
  <c r="A64" i="2" s="1"/>
  <c r="B64" i="2" s="1"/>
  <c r="O54" i="5" a="1"/>
  <c r="O54" i="5" s="1"/>
  <c r="A65" i="2" s="1"/>
  <c r="B65" i="2" s="1"/>
  <c r="O55" i="5" a="1"/>
  <c r="O55" i="5" s="1"/>
  <c r="A66" i="2" s="1"/>
  <c r="B66" i="2" s="1"/>
  <c r="O56" i="5" a="1"/>
  <c r="O56" i="5" s="1"/>
  <c r="A67" i="2" s="1"/>
  <c r="B67" i="2" s="1"/>
  <c r="O57" i="5" a="1"/>
  <c r="O57" i="5" s="1"/>
  <c r="A68" i="2" s="1"/>
  <c r="B68" i="2" s="1"/>
  <c r="O58" i="5" a="1"/>
  <c r="O58" i="5" s="1"/>
  <c r="A69" i="2" s="1"/>
  <c r="B69" i="2" s="1"/>
  <c r="O59" i="5" a="1"/>
  <c r="O59" i="5" s="1"/>
  <c r="A70" i="2" s="1"/>
  <c r="B70" i="2" s="1"/>
  <c r="O60" i="5" a="1"/>
  <c r="O60" i="5" s="1"/>
  <c r="A71" i="2" s="1"/>
  <c r="B71" i="2" s="1"/>
  <c r="O61" i="5" a="1"/>
  <c r="O61" i="5" s="1"/>
  <c r="A72" i="2" s="1"/>
  <c r="B72" i="2" s="1"/>
  <c r="O62" i="5" a="1"/>
  <c r="O62" i="5" s="1"/>
  <c r="A73" i="2" s="1"/>
  <c r="B73" i="2" s="1"/>
  <c r="O63" i="5" a="1"/>
  <c r="O63" i="5" s="1"/>
  <c r="A74" i="2" s="1"/>
  <c r="B74" i="2" s="1"/>
  <c r="O64" i="5" a="1"/>
  <c r="O64" i="5" s="1"/>
  <c r="A75" i="2" s="1"/>
  <c r="B75" i="2" s="1"/>
  <c r="O65" i="5" a="1"/>
  <c r="O65" i="5" s="1"/>
  <c r="A76" i="2" s="1"/>
  <c r="B76" i="2" s="1"/>
  <c r="O66" i="5" a="1"/>
  <c r="O66" i="5" s="1"/>
  <c r="A77" i="2" s="1"/>
  <c r="B77" i="2" s="1"/>
  <c r="O67" i="5" a="1"/>
  <c r="O67" i="5" s="1"/>
  <c r="A78" i="2" s="1"/>
  <c r="B78" i="2" s="1"/>
  <c r="O68" i="5" a="1"/>
  <c r="O68" i="5" s="1"/>
  <c r="A79" i="2" s="1"/>
  <c r="B79" i="2" s="1"/>
  <c r="O69" i="5" a="1"/>
  <c r="O69" i="5" s="1"/>
  <c r="A80" i="2" s="1"/>
  <c r="B80" i="2" s="1"/>
  <c r="O70" i="5" a="1"/>
  <c r="O70" i="5" s="1"/>
  <c r="A81" i="2" s="1"/>
  <c r="B81" i="2" s="1"/>
  <c r="O71" i="5" a="1"/>
  <c r="O71" i="5" s="1"/>
  <c r="A82" i="2" s="1"/>
  <c r="B82" i="2" s="1"/>
  <c r="O72" i="5" a="1"/>
  <c r="O72" i="5" s="1"/>
  <c r="A83" i="2" s="1"/>
  <c r="B83" i="2" s="1"/>
  <c r="O73" i="5" a="1"/>
  <c r="O73" i="5" s="1"/>
  <c r="A84" i="2" s="1"/>
  <c r="B84" i="2" s="1"/>
  <c r="O74" i="5" a="1"/>
  <c r="O74" i="5" s="1"/>
  <c r="A85" i="2" s="1"/>
  <c r="B85" i="2" s="1"/>
  <c r="O75" i="5" a="1"/>
  <c r="O75" i="5" s="1"/>
  <c r="A86" i="2" s="1"/>
  <c r="B86" i="2" s="1"/>
  <c r="O76" i="5" a="1"/>
  <c r="O76" i="5" s="1"/>
  <c r="A87" i="2" s="1"/>
  <c r="B87" i="2" s="1"/>
  <c r="O77" i="5" a="1"/>
  <c r="O77" i="5" s="1"/>
  <c r="A88" i="2" s="1"/>
  <c r="B88" i="2" s="1"/>
  <c r="O78" i="5" a="1"/>
  <c r="O78" i="5" s="1"/>
  <c r="A89" i="2" s="1"/>
  <c r="B89" i="2" s="1"/>
  <c r="O79" i="5" a="1"/>
  <c r="O79" i="5" s="1"/>
  <c r="A90" i="2" s="1"/>
  <c r="B90" i="2" s="1"/>
  <c r="O80" i="5" a="1"/>
  <c r="O80" i="5" s="1"/>
  <c r="A91" i="2" s="1"/>
  <c r="B91" i="2" s="1"/>
  <c r="O81" i="5" a="1"/>
  <c r="O81" i="5" s="1"/>
  <c r="A92" i="2" s="1"/>
  <c r="B92" i="2" s="1"/>
  <c r="O82" i="5" a="1"/>
  <c r="O82" i="5" s="1"/>
  <c r="A93" i="2" s="1"/>
  <c r="B93" i="2" s="1"/>
  <c r="O83" i="5" a="1"/>
  <c r="O83" i="5" s="1"/>
  <c r="A94" i="2" s="1"/>
  <c r="B94" i="2" s="1"/>
  <c r="O84" i="5" a="1"/>
  <c r="O84" i="5" s="1"/>
  <c r="A95" i="2" s="1"/>
  <c r="B95" i="2" s="1"/>
  <c r="O85" i="5" a="1"/>
  <c r="O85" i="5" s="1"/>
  <c r="A96" i="2" s="1"/>
  <c r="B96" i="2" s="1"/>
  <c r="O86" i="5" a="1"/>
  <c r="O86" i="5" s="1"/>
  <c r="A97" i="2" s="1"/>
  <c r="B97" i="2" s="1"/>
  <c r="O87" i="5" a="1"/>
  <c r="O87" i="5" s="1"/>
  <c r="A98" i="2" s="1"/>
  <c r="B98" i="2" s="1"/>
  <c r="O88" i="5" a="1"/>
  <c r="O88" i="5" s="1"/>
  <c r="A99" i="2" s="1"/>
  <c r="B99" i="2" s="1"/>
  <c r="O89" i="5" a="1"/>
  <c r="O89" i="5" s="1"/>
  <c r="A100" i="2" s="1"/>
  <c r="B100" i="2" s="1"/>
  <c r="O90" i="5" a="1"/>
  <c r="O90" i="5" s="1"/>
  <c r="A101" i="2" s="1"/>
  <c r="B101" i="2" s="1"/>
  <c r="O91" i="5" a="1"/>
  <c r="O91" i="5" s="1"/>
  <c r="A102" i="2" s="1"/>
  <c r="B102" i="2" s="1"/>
  <c r="O92" i="5" a="1"/>
  <c r="O92" i="5" s="1"/>
  <c r="A103" i="2" s="1"/>
  <c r="B103" i="2" s="1"/>
  <c r="O93" i="5" a="1"/>
  <c r="O93" i="5" s="1"/>
  <c r="A104" i="2" s="1"/>
  <c r="B104" i="2" s="1"/>
  <c r="O94" i="5" a="1"/>
  <c r="O94" i="5" s="1"/>
  <c r="A105" i="2" s="1"/>
  <c r="B105" i="2" s="1"/>
  <c r="O95" i="5" a="1"/>
  <c r="O95" i="5" s="1"/>
  <c r="A106" i="2" s="1"/>
  <c r="B106" i="2" s="1"/>
  <c r="O96" i="5" a="1"/>
  <c r="O96" i="5" s="1"/>
  <c r="A107" i="2" s="1"/>
  <c r="B107" i="2" s="1"/>
  <c r="O97" i="5" a="1"/>
  <c r="O97" i="5" s="1"/>
  <c r="A108" i="2" s="1"/>
  <c r="B108" i="2" s="1"/>
  <c r="O98" i="5" a="1"/>
  <c r="O98" i="5" s="1"/>
  <c r="A109" i="2" s="1"/>
  <c r="B109" i="2" s="1"/>
  <c r="A17" i="2" l="1"/>
  <c r="A6" i="11" a="1"/>
  <c r="A6" i="11" s="1"/>
  <c r="A21" i="2"/>
  <c r="A10" i="11" a="1"/>
  <c r="A10" i="11" s="1"/>
  <c r="A20" i="2"/>
  <c r="A9" i="11" a="1"/>
  <c r="A9" i="11" s="1"/>
  <c r="A19" i="2"/>
  <c r="A8" i="11" a="1"/>
  <c r="A8" i="11" s="1"/>
  <c r="A18" i="2"/>
  <c r="A7" i="11" a="1"/>
  <c r="A7" i="11" s="1"/>
  <c r="A16" i="2"/>
  <c r="A5" i="11" a="1"/>
  <c r="A5" i="11" s="1"/>
  <c r="A15" i="2"/>
  <c r="A4" i="11" a="1"/>
  <c r="A4" i="11" s="1"/>
  <c r="A14" i="2"/>
  <c r="F14" i="2" s="1"/>
  <c r="A3" i="11" a="1"/>
  <c r="A3" i="11" s="1"/>
  <c r="A13" i="2"/>
  <c r="F13" i="2" s="1"/>
  <c r="A2" i="11" a="1"/>
  <c r="A2" i="11" s="1"/>
  <c r="M14" i="8"/>
  <c r="M15" i="8"/>
  <c r="M16" i="8"/>
  <c r="M13" i="8"/>
  <c r="P11" i="8"/>
  <c r="E57" i="8" a="1"/>
  <c r="E57" i="8" s="1"/>
  <c r="M12" i="8"/>
  <c r="P5" i="8"/>
  <c r="M9" i="8"/>
  <c r="M8" i="8"/>
  <c r="B3" i="2"/>
  <c r="C3" i="2" a="1"/>
  <c r="C3" i="2" s="1"/>
  <c r="A18" i="5"/>
  <c r="B19" i="2" l="1"/>
  <c r="F19" i="2"/>
  <c r="D19" i="2"/>
  <c r="E19" i="2" s="1"/>
  <c r="B20" i="2"/>
  <c r="D20" i="2"/>
  <c r="E20" i="2" s="1"/>
  <c r="F20" i="2"/>
  <c r="B21" i="2"/>
  <c r="F21" i="2"/>
  <c r="D21" i="2"/>
  <c r="E21" i="2" s="1"/>
  <c r="B18" i="2"/>
  <c r="D18" i="2"/>
  <c r="E18" i="2" s="1"/>
  <c r="F18" i="2"/>
  <c r="B17" i="2"/>
  <c r="D17" i="2"/>
  <c r="E17" i="2" s="1"/>
  <c r="F17" i="2"/>
  <c r="B16" i="2"/>
  <c r="F16" i="2"/>
  <c r="D16" i="2"/>
  <c r="E16" i="2" s="1"/>
  <c r="B15" i="2"/>
  <c r="F15" i="2"/>
  <c r="D15" i="2"/>
  <c r="E15" i="2" s="1"/>
  <c r="B14" i="2"/>
  <c r="D14" i="2"/>
  <c r="B13" i="2"/>
  <c r="D13" i="2" s="1"/>
  <c r="E13" i="2" s="1"/>
  <c r="M4" i="8" s="1"/>
  <c r="A16" i="8"/>
  <c r="D12" i="8"/>
  <c r="D10" i="8"/>
  <c r="D8" i="8"/>
  <c r="E6" i="8"/>
  <c r="A4" i="8"/>
  <c r="Q23" i="9"/>
  <c r="O23" i="9"/>
  <c r="L24" i="9"/>
  <c r="J24" i="9"/>
  <c r="B112" i="9"/>
  <c r="B78" i="9"/>
  <c r="B53" i="9"/>
  <c r="H11" i="2" l="1"/>
  <c r="F31" i="8" s="1"/>
  <c r="S95" i="8"/>
  <c r="S57" i="8"/>
  <c r="S78" i="8"/>
  <c r="S101" i="8"/>
  <c r="E14" i="2"/>
  <c r="M10" i="8" s="1"/>
  <c r="S36" i="8"/>
  <c r="S99" i="8"/>
  <c r="S90" i="8"/>
  <c r="S86" i="8"/>
  <c r="S82" i="8"/>
  <c r="S23" i="8"/>
  <c r="S14" i="8"/>
  <c r="S93" i="8"/>
  <c r="S49" i="8"/>
  <c r="S20" i="8"/>
  <c r="A57" i="8" a="1"/>
  <c r="A57" i="8" s="1"/>
  <c r="S24" i="8"/>
  <c r="S46" i="8"/>
  <c r="S60" i="8"/>
  <c r="S34" i="8"/>
  <c r="S64" i="8"/>
  <c r="S102" i="8"/>
  <c r="S45" i="8"/>
  <c r="S52" i="8"/>
  <c r="S35" i="8"/>
  <c r="S73" i="8"/>
  <c r="S56" i="8"/>
  <c r="S31" i="8"/>
  <c r="S94" i="8"/>
  <c r="S105" i="8"/>
  <c r="S37" i="8"/>
  <c r="S44" i="8"/>
  <c r="S18" i="8"/>
  <c r="S65" i="8"/>
  <c r="S48" i="8"/>
  <c r="S30" i="8"/>
  <c r="S85" i="8"/>
  <c r="S83" i="8"/>
  <c r="S41" i="8"/>
  <c r="S62" i="8"/>
  <c r="S76" i="8"/>
  <c r="S50" i="8"/>
  <c r="S63" i="8"/>
  <c r="S70" i="8"/>
  <c r="S100" i="8"/>
  <c r="S58" i="8"/>
  <c r="S71" i="8"/>
  <c r="S77" i="8"/>
  <c r="S75" i="8"/>
  <c r="S33" i="8"/>
  <c r="S54" i="8"/>
  <c r="S69" i="8"/>
  <c r="S68" i="8"/>
  <c r="S67" i="8"/>
  <c r="S42" i="8"/>
  <c r="S72" i="8"/>
  <c r="S26" i="8"/>
  <c r="S53" i="8"/>
  <c r="S59" i="8"/>
  <c r="S13" i="8"/>
  <c r="R4" i="8" a="1"/>
  <c r="S12" i="8" s="1"/>
  <c r="S17" i="8"/>
  <c r="S96" i="8"/>
  <c r="S87" i="8"/>
  <c r="S29" i="8"/>
  <c r="S92" i="8"/>
  <c r="S91" i="8"/>
  <c r="S98" i="8"/>
  <c r="S97" i="8"/>
  <c r="S88" i="8"/>
  <c r="S79" i="8"/>
  <c r="S28" i="8"/>
  <c r="H57" i="8" a="1"/>
  <c r="H57" i="8" s="1"/>
  <c r="S22" i="8"/>
  <c r="S51" i="8"/>
  <c r="S74" i="8"/>
  <c r="S89" i="8"/>
  <c r="S16" i="8"/>
  <c r="S40" i="8"/>
  <c r="S55" i="8"/>
  <c r="S15" i="8"/>
  <c r="S38" i="8"/>
  <c r="S61" i="8"/>
  <c r="S84" i="8"/>
  <c r="S19" i="8"/>
  <c r="S43" i="8"/>
  <c r="S66" i="8"/>
  <c r="S81" i="8"/>
  <c r="S104" i="8"/>
  <c r="S32" i="8"/>
  <c r="S47" i="8"/>
  <c r="S21" i="8"/>
  <c r="S80" i="8"/>
  <c r="S103" i="8"/>
  <c r="S39" i="8"/>
  <c r="S27" i="8"/>
  <c r="S11" i="8"/>
  <c r="B102" i="9"/>
  <c r="M5" i="8" l="1"/>
  <c r="R4" i="8"/>
  <c r="D11" i="8"/>
  <c r="L59" i="1"/>
  <c r="K59" i="1"/>
  <c r="J59" i="1"/>
  <c r="L58" i="1"/>
  <c r="K58" i="1"/>
  <c r="J58" i="1"/>
  <c r="L57" i="1"/>
  <c r="K57" i="1"/>
  <c r="J57" i="1"/>
  <c r="L56" i="1"/>
  <c r="K56" i="1"/>
  <c r="J56" i="1"/>
  <c r="L55" i="1"/>
  <c r="K55" i="1"/>
  <c r="J55" i="1"/>
  <c r="L54" i="1"/>
  <c r="K54" i="1"/>
  <c r="J54" i="1"/>
  <c r="L53" i="1"/>
  <c r="K53" i="1"/>
  <c r="J53" i="1"/>
  <c r="L52" i="1"/>
  <c r="K52" i="1"/>
  <c r="J52" i="1"/>
  <c r="L51" i="1"/>
  <c r="K51" i="1"/>
  <c r="J51" i="1"/>
  <c r="S10" i="8" l="1"/>
  <c r="L45" i="1"/>
  <c r="K45" i="1"/>
  <c r="J45" i="1"/>
  <c r="L44" i="1"/>
  <c r="K44" i="1"/>
  <c r="J44" i="1"/>
  <c r="L43" i="1"/>
  <c r="K43" i="1"/>
  <c r="J43" i="1"/>
  <c r="L35" i="1"/>
  <c r="K35" i="1"/>
  <c r="J35" i="1"/>
  <c r="L30" i="1"/>
  <c r="K30" i="1"/>
  <c r="J30" i="1"/>
  <c r="L27" i="1"/>
  <c r="K27" i="1"/>
  <c r="J27" i="1"/>
  <c r="L23" i="1"/>
  <c r="K23" i="1"/>
  <c r="J23" i="1"/>
  <c r="L22" i="1"/>
  <c r="K22" i="1"/>
  <c r="J22" i="1"/>
  <c r="L21" i="1" l="1"/>
  <c r="K21" i="1"/>
  <c r="J21" i="1"/>
  <c r="L20" i="1"/>
  <c r="K20" i="1"/>
  <c r="J20" i="1"/>
  <c r="L19" i="1"/>
  <c r="K19" i="1"/>
  <c r="J19" i="1"/>
  <c r="J18" i="1"/>
  <c r="K18" i="1"/>
  <c r="L18" i="1"/>
  <c r="L17" i="1"/>
  <c r="K17" i="1"/>
  <c r="J17" i="1"/>
  <c r="L16" i="1"/>
  <c r="K16" i="1"/>
  <c r="J16" i="1"/>
  <c r="L15" i="1"/>
  <c r="K15" i="1"/>
  <c r="J15" i="1"/>
  <c r="M14" i="1"/>
  <c r="L14" i="1"/>
  <c r="K14" i="1"/>
  <c r="J4" i="1"/>
  <c r="K4" i="1"/>
  <c r="L4" i="1"/>
  <c r="P9" i="8" l="1"/>
  <c r="P8" i="8"/>
  <c r="M11" i="8"/>
  <c r="S9" i="8"/>
  <c r="S8" i="8"/>
  <c r="P4" i="8"/>
  <c r="M7" i="8" l="1"/>
  <c r="P7" i="8"/>
  <c r="S7" i="8"/>
  <c r="F57" i="8" a="1"/>
  <c r="F57" i="8" s="1"/>
  <c r="S5" i="8" l="1"/>
  <c r="P10" i="8"/>
  <c r="E11" i="2"/>
  <c r="F21" i="8" s="1"/>
  <c r="S4" i="8"/>
  <c r="G57" i="8" a="1"/>
  <c r="G57" i="8" s="1"/>
  <c r="M6" i="8"/>
  <c r="P6" i="8"/>
  <c r="S6" i="8"/>
  <c r="B5" i="2" l="1"/>
  <c r="C5" i="2"/>
  <c r="B9" i="2" l="1"/>
  <c r="C9" i="2"/>
  <c r="D23" i="8" l="1"/>
  <c r="D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vV</author>
  </authors>
  <commentList>
    <comment ref="G15" authorId="0" shapeId="0" xr:uid="{4072264D-E081-4AD4-84A0-7359F83647BE}">
      <text>
        <r>
          <rPr>
            <sz val="9"/>
            <color indexed="81"/>
            <rFont val="Tahoma"/>
            <family val="2"/>
          </rPr>
          <t>1 m2 of Hemp Fibre Insulation with a thickness of 100 mm and a weight of 3,5 kg/m2.</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<sst xmlns="http://schemas.openxmlformats.org/spreadsheetml/2006/main" count="890" uniqueCount="476">
  <si>
    <t>EPD registration number</t>
  </si>
  <si>
    <t>Reference Service Life (RSL)</t>
  </si>
  <si>
    <t>Declared unit</t>
  </si>
  <si>
    <t>S-P-02033</t>
  </si>
  <si>
    <t>EPD-2022-7601</t>
  </si>
  <si>
    <t>m2</t>
  </si>
  <si>
    <t>Product name</t>
  </si>
  <si>
    <t>Standard and Braced Straw Panels</t>
  </si>
  <si>
    <t>CLT (Cross Laminated Timber)</t>
  </si>
  <si>
    <t>Manufacturer</t>
  </si>
  <si>
    <t>Stora Enso</t>
  </si>
  <si>
    <t>EcoCocon s.r.o.</t>
  </si>
  <si>
    <t>S-P-02155</t>
  </si>
  <si>
    <t>ThermoWood®</t>
  </si>
  <si>
    <t>m3</t>
  </si>
  <si>
    <t>S-P-02153</t>
  </si>
  <si>
    <t>KVH® structural timber</t>
  </si>
  <si>
    <t>LVL (Laminated Veneer Lumber)</t>
  </si>
  <si>
    <t>S-P-02151</t>
  </si>
  <si>
    <t>Classic Planed</t>
  </si>
  <si>
    <t>S-P-02150</t>
  </si>
  <si>
    <t>Classic Sawn</t>
  </si>
  <si>
    <t>Industrial components</t>
  </si>
  <si>
    <t>S-P-02152</t>
  </si>
  <si>
    <t>Cladding and Decking</t>
  </si>
  <si>
    <t>S-P-01731</t>
  </si>
  <si>
    <t>Multiple glued LVL G</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</si>
  <si>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</si>
  <si>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</si>
  <si>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</si>
  <si>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</si>
  <si>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</si>
  <si>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</si>
  <si>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</si>
  <si>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</si>
  <si>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</si>
  <si>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</si>
  <si>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</si>
  <si>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</si>
  <si>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</si>
  <si>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</si>
  <si>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</si>
  <si>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</si>
  <si>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</si>
  <si>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</si>
  <si>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</si>
  <si>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</si>
  <si>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</si>
  <si>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</si>
  <si>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</si>
  <si>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</si>
  <si>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</si>
  <si>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</si>
  <si>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</si>
  <si>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</si>
  <si>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</si>
  <si>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</si>
  <si>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</si>
  <si>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</si>
  <si>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</si>
  <si>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</si>
  <si>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</si>
  <si>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</si>
  <si>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</si>
  <si>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</si>
  <si>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</si>
  <si>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</si>
  <si>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</si>
  <si>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</si>
  <si>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</si>
  <si>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</si>
  <si>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</si>
  <si>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</si>
  <si>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</si>
  <si>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</si>
  <si>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</si>
  <si>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</si>
  <si>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</si>
  <si>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</si>
  <si>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</si>
  <si>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</si>
  <si>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S-P-01509</t>
  </si>
  <si>
    <t>Tarkett France</t>
  </si>
  <si>
    <t>Fire tempered cladding and decking</t>
  </si>
  <si>
    <t>S-P-02603</t>
  </si>
  <si>
    <t>Degmeda UAB</t>
  </si>
  <si>
    <t>NCRB</t>
  </si>
  <si>
    <t>First lifespan [years]</t>
  </si>
  <si>
    <t>Reused lifespan [years]</t>
  </si>
  <si>
    <t>Project name:</t>
  </si>
  <si>
    <t>Project description:</t>
  </si>
  <si>
    <t>Project lifespan:</t>
  </si>
  <si>
    <t>ProjectLifespan</t>
  </si>
  <si>
    <t>years</t>
  </si>
  <si>
    <t>EPD-SHL-20180035-IBG1-EN</t>
  </si>
  <si>
    <t>Cross-laminated timber (X-LAM)</t>
  </si>
  <si>
    <t>Studiengemeinschaft Holzleimbau e.V.</t>
  </si>
  <si>
    <t>EPD-SHL-20180027-IBG1-EN</t>
  </si>
  <si>
    <t>Glued laminated timber (Glulam)</t>
  </si>
  <si>
    <t>Expected realisation year:</t>
  </si>
  <si>
    <t>S-P-09949</t>
  </si>
  <si>
    <r>
      <t>[kg CO</t>
    </r>
    <r>
      <rPr>
        <vertAlign val="subscript"/>
        <sz val="11"/>
        <color theme="0"/>
        <rFont val="Calibri"/>
        <family val="2"/>
        <scheme val="minor"/>
      </rPr>
      <t>2</t>
    </r>
    <r>
      <rPr>
        <sz val="11"/>
        <color theme="0"/>
        <rFont val="Calibri"/>
        <family val="2"/>
        <scheme val="minor"/>
      </rPr>
      <t>-eq.]</t>
    </r>
  </si>
  <si>
    <t>A1 GWP-biogenic</t>
  </si>
  <si>
    <t>A2 GWP-biogenic</t>
  </si>
  <si>
    <t>A3 GWP-biogenic</t>
  </si>
  <si>
    <t>A1-A3 GWP-biogenic</t>
  </si>
  <si>
    <t>A1/A1-A3 Biogenic carbon content</t>
  </si>
  <si>
    <t>S-P-09942</t>
  </si>
  <si>
    <t>Valid
until</t>
  </si>
  <si>
    <t>S-P-09950</t>
  </si>
  <si>
    <t>S-P-06725</t>
  </si>
  <si>
    <r>
      <t>Sylva</t>
    </r>
    <r>
      <rPr>
        <vertAlign val="superscript"/>
        <sz val="11"/>
        <color theme="1"/>
        <rFont val="Calibri"/>
        <family val="2"/>
        <scheme val="minor"/>
      </rPr>
      <t>TM</t>
    </r>
    <r>
      <rPr>
        <sz val="11"/>
        <color theme="1"/>
        <rFont val="Calibri"/>
        <family val="2"/>
        <scheme val="minor"/>
      </rPr>
      <t xml:space="preserve"> LVL Rib</t>
    </r>
  </si>
  <si>
    <r>
      <t>Sylva</t>
    </r>
    <r>
      <rPr>
        <vertAlign val="superscript"/>
        <sz val="11"/>
        <color theme="1"/>
        <rFont val="Calibri"/>
        <family val="2"/>
        <scheme val="minor"/>
      </rPr>
      <t>TM</t>
    </r>
    <r>
      <rPr>
        <sz val="11"/>
        <color theme="1"/>
        <rFont val="Calibri"/>
        <family val="2"/>
        <scheme val="minor"/>
      </rPr>
      <t xml:space="preserve"> CLT Rib</t>
    </r>
  </si>
  <si>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</si>
  <si>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</si>
  <si>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</si>
  <si>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</si>
  <si>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</si>
  <si>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</si>
  <si>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</si>
  <si>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</si>
  <si>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</si>
  <si>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</si>
  <si>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</si>
  <si>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</si>
  <si>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</si>
  <si>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</si>
  <si>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</si>
  <si>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</si>
  <si>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</si>
  <si>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</si>
  <si>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</si>
  <si>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14 mm thick with Walnut and Maple wood</t>
  </si>
  <si>
    <t>Wood Flooring - Swedish Production, 22 mm thick</t>
  </si>
  <si>
    <t>Adress:</t>
  </si>
  <si>
    <t>EPD-NIBE-20221220-33075</t>
  </si>
  <si>
    <t>Derix</t>
  </si>
  <si>
    <t>X-LAM (Cross laminated timber) | with retour system</t>
  </si>
  <si>
    <t>EPD-JAM-20220071-CBD1-EN</t>
  </si>
  <si>
    <t>EPD-HAS-20210171-IBD1-EN</t>
  </si>
  <si>
    <t>EPD-HAS-20210170-IBD1-EN</t>
  </si>
  <si>
    <t>S-P-07191</t>
  </si>
  <si>
    <t>S-P-07193</t>
  </si>
  <si>
    <t>EPD-KRO-20200203-IBD2-EN</t>
  </si>
  <si>
    <t>S-P-02537</t>
  </si>
  <si>
    <t>EPD-ZIC-20200082-CCA1-EN</t>
  </si>
  <si>
    <t>EPD-GTX-20200178-IBC1-EN</t>
  </si>
  <si>
    <t>Svenskt Trä</t>
  </si>
  <si>
    <t>Swedish sawn dried timber of spruce or pine</t>
  </si>
  <si>
    <t>SWISS KRONO Group</t>
  </si>
  <si>
    <t>OSB</t>
  </si>
  <si>
    <t>GUTEX Holzfaserplattenwerk H. Henselmann GmbH + Co KG</t>
  </si>
  <si>
    <t>Wood fibre insulation boards</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</si>
  <si>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</si>
  <si>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</si>
  <si>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</si>
  <si>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</si>
  <si>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</si>
  <si>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</si>
  <si>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</si>
  <si>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</si>
  <si>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</si>
  <si>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</si>
  <si>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</si>
  <si>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</si>
  <si>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</si>
  <si>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</si>
  <si>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</si>
  <si>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</si>
  <si>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</si>
  <si>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</si>
  <si>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</si>
  <si>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</si>
  <si>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</si>
  <si>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</si>
  <si>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</si>
  <si>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</si>
  <si>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</si>
  <si>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</si>
  <si>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</si>
  <si>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</si>
  <si>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</si>
  <si>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</si>
  <si>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</si>
  <si>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</si>
  <si>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</si>
  <si>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</si>
  <si>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</si>
  <si>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</si>
  <si>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</si>
  <si>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</si>
  <si>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</si>
  <si>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</si>
  <si>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</si>
  <si>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</si>
  <si>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</si>
  <si>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</si>
  <si>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</si>
  <si>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</si>
  <si>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</si>
  <si>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</si>
  <si>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</si>
  <si>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</si>
  <si>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</si>
  <si>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</si>
  <si>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</si>
  <si>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</si>
  <si>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</si>
  <si>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</si>
  <si>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</si>
  <si>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</si>
  <si>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</si>
  <si>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</si>
  <si>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</si>
  <si>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</si>
  <si>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</si>
  <si>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</si>
  <si>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</si>
  <si>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</si>
  <si>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</si>
  <si>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</si>
  <si>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</si>
  <si>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</si>
  <si>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</si>
  <si>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</si>
  <si>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</si>
  <si>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</si>
  <si>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</si>
  <si>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</si>
  <si>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</si>
  <si>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</si>
  <si>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</si>
  <si>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</si>
  <si>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</si>
  <si>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</si>
  <si>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</si>
  <si>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</si>
  <si>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</si>
  <si>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</si>
  <si>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</si>
  <si>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</si>
  <si>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</si>
  <si>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</si>
  <si>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</si>
  <si>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</si>
  <si>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</si>
  <si>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</si>
  <si>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</si>
  <si>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</si>
  <si>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</si>
  <si>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</si>
  <si>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</si>
  <si>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</si>
  <si>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</si>
  <si>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</si>
  <si>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</si>
  <si>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</si>
  <si>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</si>
  <si>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</si>
  <si>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</si>
  <si>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</si>
  <si>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</si>
  <si>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</si>
  <si>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</si>
  <si>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</si>
  <si>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</si>
  <si>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</si>
  <si>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</si>
  <si>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</si>
  <si>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</si>
  <si>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</si>
  <si>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</si>
  <si>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</si>
  <si>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</si>
  <si>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</si>
  <si>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</si>
  <si>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</si>
  <si>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</si>
  <si>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</si>
  <si>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</si>
  <si>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</si>
  <si>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</si>
  <si>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</si>
  <si>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</si>
  <si>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</si>
  <si>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</si>
  <si>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</si>
  <si>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</si>
  <si>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</si>
  <si>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</si>
  <si>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</si>
  <si>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</si>
  <si>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</si>
  <si>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</si>
  <si>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</si>
  <si>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</si>
  <si>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</si>
  <si>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</si>
  <si>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</si>
  <si>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</si>
  <si>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</si>
  <si>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</si>
  <si>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</si>
  <si>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</si>
  <si>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</si>
  <si>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</si>
  <si>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</si>
  <si>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</si>
  <si>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</si>
  <si>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</si>
  <si>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</si>
  <si>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</si>
  <si>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</si>
  <si>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</si>
  <si>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</si>
  <si>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</si>
  <si>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</si>
  <si>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</si>
  <si>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</si>
  <si>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</si>
  <si>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</si>
  <si>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</si>
  <si>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</si>
  <si>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</si>
  <si>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</si>
  <si>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</si>
  <si>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</si>
  <si>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</si>
  <si>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</si>
  <si>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</si>
  <si>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</si>
  <si>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</si>
  <si>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</si>
  <si>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</si>
  <si>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</si>
  <si>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</si>
  <si>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</si>
  <si>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</si>
  <si>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</si>
  <si>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</si>
  <si>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</si>
  <si>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</si>
  <si>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</si>
  <si>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</si>
  <si>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</si>
  <si>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</si>
  <si>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</si>
  <si>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</si>
  <si>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t>Baseline storage reference factor (BSF) NL or custom:</t>
  </si>
  <si>
    <r>
      <t>CR</t>
    </r>
    <r>
      <rPr>
        <vertAlign val="subscript"/>
        <sz val="11"/>
        <rFont val="Calibri"/>
        <family val="2"/>
        <scheme val="minor"/>
      </rPr>
      <t>baseline</t>
    </r>
  </si>
  <si>
    <r>
      <t>CR</t>
    </r>
    <r>
      <rPr>
        <vertAlign val="subscript"/>
        <sz val="11"/>
        <rFont val="Calibri"/>
        <family val="2"/>
        <scheme val="minor"/>
      </rPr>
      <t>total</t>
    </r>
  </si>
  <si>
    <r>
      <t>GHG</t>
    </r>
    <r>
      <rPr>
        <vertAlign val="subscript"/>
        <sz val="11"/>
        <rFont val="Calibri"/>
        <family val="2"/>
        <scheme val="minor"/>
      </rPr>
      <t>increase</t>
    </r>
  </si>
  <si>
    <r>
      <t>t CO</t>
    </r>
    <r>
      <rPr>
        <vertAlign val="subscript"/>
        <sz val="11"/>
        <rFont val="Calibri"/>
        <family val="2"/>
        <scheme val="minor"/>
      </rPr>
      <t>2</t>
    </r>
    <r>
      <rPr>
        <sz val="11"/>
        <rFont val="Calibri"/>
        <family val="2"/>
        <scheme val="minor"/>
      </rPr>
      <t>e</t>
    </r>
  </si>
  <si>
    <t>Total lifespan [years]</t>
  </si>
  <si>
    <t>Product quantity</t>
  </si>
  <si>
    <r>
      <t>CSC</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</si>
  <si>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Product material</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</si>
  <si>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</si>
  <si>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</si>
  <si>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</si>
  <si>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</si>
  <si>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</si>
  <si>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</si>
  <si>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</si>
  <si>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</si>
  <si>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</si>
  <si>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</si>
  <si>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</si>
  <si>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</si>
  <si>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</si>
  <si>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</si>
  <si>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</si>
  <si>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</si>
  <si>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</si>
  <si>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</si>
  <si>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</si>
  <si>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</si>
  <si>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</si>
  <si>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</si>
  <si>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Comments:</t>
  </si>
  <si>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</si>
  <si>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</si>
  <si>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</si>
  <si>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</si>
  <si>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</si>
  <si>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</si>
  <si>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</si>
  <si>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</si>
  <si>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</si>
  <si>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</si>
  <si>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</si>
  <si>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</si>
  <si>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</si>
  <si>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</si>
  <si>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</si>
  <si>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</si>
  <si>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</si>
  <si>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</si>
  <si>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</si>
  <si>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</si>
  <si>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</si>
  <si>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</si>
  <si>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</si>
  <si>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</si>
  <si>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</si>
  <si>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</si>
  <si>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</si>
  <si>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GHG_increase for Biobased Construction is considered to be 0 as of version 3.0 of this Calculation Tool.</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</si>
  <si>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</si>
  <si>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</si>
  <si>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</si>
  <si>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</si>
  <si>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</si>
  <si>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</si>
  <si>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</si>
  <si>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</si>
  <si>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</si>
  <si>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</si>
  <si>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Product description</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</si>
  <si>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</si>
  <si>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</si>
  <si>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</si>
  <si>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</si>
  <si>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</si>
  <si>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</si>
  <si>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</si>
  <si>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</si>
  <si>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</si>
  <si>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</si>
  <si>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</si>
  <si>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</si>
  <si>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</si>
  <si>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</si>
  <si>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</si>
  <si>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</si>
  <si>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</si>
  <si>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</si>
  <si>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</si>
  <si>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</si>
  <si>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</si>
  <si>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</si>
  <si>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</si>
  <si>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</si>
  <si>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</si>
  <si>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</si>
  <si>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</si>
  <si>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</si>
  <si>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</si>
  <si>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</si>
  <si>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Climate Cleanup Net Carbon Removal Benefit Calculation Tool v3.1, available at climatecleanup.org/csc-tool</t>
  </si>
  <si>
    <t>1.1.00440.2023</t>
  </si>
  <si>
    <t>Platowood</t>
  </si>
  <si>
    <t>1.1.00439.2023</t>
  </si>
  <si>
    <t>Gevelpaneel fraké</t>
  </si>
  <si>
    <t>Gevelpaneel populier</t>
  </si>
  <si>
    <t>Gevelpaneel vuren</t>
  </si>
  <si>
    <t>1.1.00441.2023</t>
  </si>
  <si>
    <t>FAAY</t>
  </si>
  <si>
    <t>Kingsize prefab inner wall (flax + gypsum)</t>
  </si>
  <si>
    <t>EPD-2022-004</t>
  </si>
  <si>
    <t>NEPD-2287-1041-EN</t>
  </si>
  <si>
    <t>Hunton Fiber AS</t>
  </si>
  <si>
    <t>Hunton Wood Fibre Insulation Board</t>
  </si>
  <si>
    <t>EPD-NIBE-20210625-20247</t>
  </si>
  <si>
    <t>MOSO</t>
  </si>
  <si>
    <t>X-treme</t>
  </si>
  <si>
    <t>Wood product (no EPD)</t>
  </si>
  <si>
    <t>Vuren (Picea spp)</t>
  </si>
  <si>
    <t>EPD available</t>
  </si>
  <si>
    <t>Mean estimated CO2</t>
  </si>
  <si>
    <t>Spread estimated CO2</t>
  </si>
  <si>
    <t>Mean CO2</t>
  </si>
  <si>
    <t>Spread CO2</t>
  </si>
  <si>
    <t>EPD-2024-7802</t>
  </si>
  <si>
    <t>Faay</t>
  </si>
  <si>
    <t>Volpaneel 54 (VP54)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</si>
</sst>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1" x14ac:knownFonts="1">
    <font>
      <sz val="11"/>
      <color theme="1"/>
      <name val="Calibri"/>
      <family val="2"/>
      <scheme val="minor"/>
    </font>
    <font>
      <b/>
      <sz val="11"/>
      <color rgb="FFFA7D00"/>
      <name val="Calibri"/>
      <family val="2"/>
      <scheme val="minor"/>
    </font>
    <font>
      <vertAlign val="subscript"/>
      <sz val="11"/>
      <color theme="1"/>
      <name val="Calibri"/>
      <family val="2"/>
      <scheme val="minor"/>
    </font>
    <font>
      <sz val="9"/>
      <color indexed="81"/>
      <name val="Tahoma"/>
      <family val="2"/>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1"/>
      <color theme="0"/>
      <name val="Calibri"/>
      <family val="2"/>
      <scheme val="minor"/>
    </font>
    <font>
      <vertAlign val="subscript"/>
      <sz val="11"/>
      <color theme="0"/>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sz val="9"/>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s>
  <fills count="13">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168">
    <xf numFmtId="0" fontId="0" fillId="0" borderId="0" xfId="0"/>
    <xf numFmtId="14" fontId="0" fillId="0" borderId="0" xfId="0" applyNumberFormat="1"/>
    <xf numFmtId="11" fontId="0" fillId="0" borderId="0" xfId="0" applyNumberFormat="1"/>
    <xf numFmtId="0" fontId="0" fillId="3" borderId="0" xfId="0" applyFill="1"/>
    <xf numFmtId="0" fontId="4" fillId="0" borderId="0" xfId="2"/>
    <xf numFmtId="11" fontId="1" fillId="2" borderId="2" xfId="1" applyNumberFormat="1" applyBorder="1"/>
    <xf numFmtId="0" fontId="4" fillId="0" borderId="0" xfId="2" applyBorder="1"/>
    <xf numFmtId="0" fontId="0" fillId="0" borderId="0" xfId="0" applyAlignment="1">
      <alignment horizontal="right"/>
    </xf>
    <xf numFmtId="0" fontId="1" fillId="2" borderId="1" xfId="1"/>
    <xf numFmtId="0" fontId="6" fillId="4"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11" fillId="4" borderId="0" xfId="0" applyFont="1" applyFill="1"/>
    <xf numFmtId="0" fontId="0" fillId="0" borderId="0" xfId="0" applyAlignment="1">
      <alignment horizontal="left" textRotation="90"/>
    </xf>
    <xf numFmtId="0" fontId="0" fillId="0" borderId="0" xfId="0" applyAlignment="1">
      <alignment horizontal="left" textRotation="90" wrapText="1"/>
    </xf>
    <xf numFmtId="0" fontId="4" fillId="0" borderId="0" xfId="2" applyFill="1"/>
    <xf numFmtId="11" fontId="10" fillId="0" borderId="0" xfId="3" applyNumberFormat="1" applyBorder="1"/>
    <xf numFmtId="11" fontId="1" fillId="2" borderId="3" xfId="1" applyNumberFormat="1" applyBorder="1"/>
    <xf numFmtId="0" fontId="1" fillId="2" borderId="1" xfId="1" applyAlignment="1" applyProtection="1">
      <alignment wrapText="1"/>
    </xf>
    <xf numFmtId="2" fontId="1" fillId="2" borderId="1" xfId="1" applyNumberFormat="1" applyProtection="1"/>
    <xf numFmtId="0" fontId="14" fillId="0" borderId="0" xfId="0" applyFont="1"/>
    <xf numFmtId="0" fontId="13" fillId="0" borderId="0" xfId="0" applyFont="1" applyAlignment="1">
      <alignment horizontal="center"/>
    </xf>
    <xf numFmtId="0" fontId="0" fillId="5" borderId="4" xfId="0" applyFill="1" applyBorder="1"/>
    <xf numFmtId="0" fontId="0" fillId="0" borderId="4" xfId="0" applyBorder="1"/>
    <xf numFmtId="0" fontId="17" fillId="0" borderId="0" xfId="0" applyFont="1"/>
    <xf numFmtId="0" fontId="17" fillId="0" borderId="0" xfId="0" applyFont="1" applyAlignment="1">
      <alignment horizontal="center"/>
    </xf>
    <xf numFmtId="0" fontId="18" fillId="0" borderId="0" xfId="0" applyFont="1" applyAlignment="1">
      <alignment horizontal="center"/>
    </xf>
    <xf numFmtId="0" fontId="19" fillId="0" borderId="0" xfId="0" applyFont="1"/>
    <xf numFmtId="0" fontId="17" fillId="0" borderId="0" xfId="0" applyFont="1" applyAlignment="1">
      <alignment horizontal="left"/>
    </xf>
    <xf numFmtId="0" fontId="21" fillId="0" borderId="0" xfId="0" applyFont="1" applyAlignment="1">
      <alignment horizontal="justify" vertical="center" wrapText="1"/>
    </xf>
    <xf numFmtId="0" fontId="8" fillId="0" borderId="0" xfId="0" applyFont="1"/>
    <xf numFmtId="10" fontId="8" fillId="0" borderId="0" xfId="4" applyNumberFormat="1" applyFont="1" applyAlignment="1">
      <alignment horizontal="left"/>
    </xf>
    <xf numFmtId="10" fontId="24" fillId="0" borderId="0" xfId="5" applyNumberFormat="1"/>
    <xf numFmtId="10" fontId="0" fillId="0" borderId="0" xfId="4" applyNumberFormat="1" applyFont="1"/>
    <xf numFmtId="10" fontId="0" fillId="0" borderId="0" xfId="4" quotePrefix="1" applyNumberFormat="1" applyFont="1" applyAlignment="1">
      <alignment horizontal="left"/>
    </xf>
    <xf numFmtId="0" fontId="4" fillId="0" borderId="0" xfId="2" applyAlignment="1">
      <alignment horizontal="left"/>
    </xf>
    <xf numFmtId="10" fontId="0" fillId="0" borderId="0" xfId="4" applyNumberFormat="1" applyFont="1" applyAlignment="1">
      <alignment horizontal="left"/>
    </xf>
    <xf numFmtId="0" fontId="26" fillId="0" borderId="0" xfId="0" applyFont="1"/>
    <xf numFmtId="0" fontId="25" fillId="0" borderId="0" xfId="0" applyFont="1"/>
    <xf numFmtId="10" fontId="1" fillId="2" borderId="1" xfId="1" applyNumberFormat="1"/>
    <xf numFmtId="10" fontId="25" fillId="0" borderId="0" xfId="4" applyNumberFormat="1" applyFont="1"/>
    <xf numFmtId="10" fontId="1" fillId="2" borderId="1" xfId="1" applyNumberFormat="1" applyAlignment="1">
      <alignment horizontal="left"/>
    </xf>
    <xf numFmtId="10" fontId="24" fillId="0" borderId="0" xfId="5" applyNumberFormat="1" applyAlignment="1">
      <alignment horizontal="left"/>
    </xf>
    <xf numFmtId="0" fontId="24" fillId="0" borderId="0" xfId="0" applyFont="1" applyAlignment="1">
      <alignment horizontal="right"/>
    </xf>
    <xf numFmtId="10" fontId="27"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8" fillId="0" borderId="0" xfId="0" applyFont="1" applyAlignment="1">
      <alignment horizontal="right"/>
    </xf>
    <xf numFmtId="10" fontId="8" fillId="0" borderId="0" xfId="4" applyNumberFormat="1" applyFont="1"/>
    <xf numFmtId="0" fontId="28" fillId="0" borderId="0" xfId="0" applyFont="1"/>
    <xf numFmtId="10" fontId="28" fillId="0" borderId="0" xfId="4" applyNumberFormat="1" applyFont="1"/>
    <xf numFmtId="0" fontId="8" fillId="0" borderId="0" xfId="0" applyFont="1" applyAlignment="1">
      <alignment wrapText="1"/>
    </xf>
    <xf numFmtId="0" fontId="8" fillId="0" borderId="0" xfId="0" applyFont="1" applyAlignment="1">
      <alignment horizontal="left" wrapText="1"/>
    </xf>
    <xf numFmtId="10" fontId="8" fillId="0" borderId="0" xfId="4" applyNumberFormat="1" applyFont="1" applyAlignment="1">
      <alignment wrapText="1"/>
    </xf>
    <xf numFmtId="10" fontId="30" fillId="0" borderId="0" xfId="4" applyNumberFormat="1" applyFont="1" applyAlignment="1">
      <alignment wrapText="1"/>
    </xf>
    <xf numFmtId="10" fontId="8" fillId="0" borderId="0" xfId="4" applyNumberFormat="1" applyFont="1" applyAlignment="1">
      <alignment horizontal="left" wrapText="1"/>
    </xf>
    <xf numFmtId="10" fontId="6" fillId="0" borderId="4" xfId="4" applyNumberFormat="1" applyFont="1" applyFill="1" applyBorder="1" applyAlignment="1">
      <alignment wrapText="1"/>
    </xf>
    <xf numFmtId="10" fontId="29" fillId="0" borderId="4"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31" fillId="0" borderId="0" xfId="0" applyFont="1"/>
    <xf numFmtId="10" fontId="6" fillId="0" borderId="5" xfId="4" applyNumberFormat="1" applyFont="1" applyFill="1" applyBorder="1" applyAlignment="1">
      <alignment wrapText="1"/>
    </xf>
    <xf numFmtId="0" fontId="26" fillId="0" borderId="0" xfId="0" applyFont="1" applyAlignment="1">
      <alignment horizontal="right"/>
    </xf>
    <xf numFmtId="10" fontId="6" fillId="0" borderId="0" xfId="4" applyNumberFormat="1" applyFont="1" applyFill="1" applyBorder="1" applyAlignment="1">
      <alignment wrapText="1"/>
    </xf>
    <xf numFmtId="0" fontId="32" fillId="0" borderId="0" xfId="0" applyFont="1"/>
    <xf numFmtId="0" fontId="27" fillId="0" borderId="0" xfId="0" applyFont="1" applyAlignment="1">
      <alignment horizontal="left"/>
    </xf>
    <xf numFmtId="0" fontId="27" fillId="0" borderId="0" xfId="0" applyFont="1"/>
    <xf numFmtId="3" fontId="1" fillId="0" borderId="0" xfId="1" applyNumberFormat="1" applyFill="1" applyBorder="1" applyAlignment="1">
      <alignment horizontal="right" vertical="center"/>
    </xf>
    <xf numFmtId="0" fontId="27"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vertical="center"/>
    </xf>
    <xf numFmtId="0" fontId="0" fillId="0" borderId="6" xfId="0" applyBorder="1"/>
    <xf numFmtId="0" fontId="0" fillId="0" borderId="5" xfId="0" applyBorder="1"/>
    <xf numFmtId="0" fontId="10" fillId="0" borderId="0" xfId="3"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pplyProtection="1">
      <alignment horizontal="left"/>
      <protection locked="0"/>
    </xf>
    <xf numFmtId="164" fontId="1" fillId="0" borderId="0" xfId="1" applyNumberFormat="1" applyFill="1" applyBorder="1" applyAlignment="1">
      <alignment horizontal="right" vertical="center"/>
    </xf>
    <xf numFmtId="0" fontId="0" fillId="0" borderId="7" xfId="0" applyBorder="1"/>
    <xf numFmtId="0" fontId="0" fillId="0" borderId="8" xfId="0" applyBorder="1"/>
    <xf numFmtId="0" fontId="6" fillId="6" borderId="7" xfId="0" applyFont="1" applyFill="1" applyBorder="1" applyAlignment="1">
      <alignment textRotation="90"/>
    </xf>
    <xf numFmtId="0" fontId="6" fillId="6" borderId="8" xfId="0" applyFont="1" applyFill="1" applyBorder="1" applyAlignment="1">
      <alignment textRotation="90" wrapText="1"/>
    </xf>
    <xf numFmtId="0" fontId="15" fillId="4" borderId="0" xfId="0" applyFont="1" applyFill="1" applyAlignment="1">
      <alignment textRotation="45" wrapText="1"/>
    </xf>
    <xf numFmtId="0" fontId="15" fillId="4"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8" borderId="9" xfId="0" applyFill="1" applyBorder="1" applyProtection="1">
      <protection locked="0"/>
    </xf>
    <xf numFmtId="0" fontId="0" fillId="7" borderId="9" xfId="0" applyFill="1" applyBorder="1" applyProtection="1">
      <protection locked="0"/>
    </xf>
    <xf numFmtId="0" fontId="0" fillId="7" borderId="9" xfId="0" quotePrefix="1" applyFill="1" applyBorder="1" applyProtection="1">
      <protection locked="0"/>
    </xf>
    <xf numFmtId="0" fontId="0" fillId="8" borderId="9" xfId="0" applyFill="1" applyBorder="1" applyAlignment="1" applyProtection="1">
      <alignment horizontal="left"/>
      <protection locked="0"/>
    </xf>
    <xf numFmtId="166" fontId="0" fillId="7" borderId="9" xfId="0" applyNumberFormat="1" applyFill="1" applyBorder="1" applyAlignment="1" applyProtection="1">
      <alignment horizontal="left"/>
      <protection locked="0"/>
    </xf>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10" fillId="0" borderId="0" xfId="3"/>
    <xf numFmtId="0" fontId="10" fillId="0" borderId="0" xfId="3" applyProtection="1">
      <protection locked="0"/>
    </xf>
    <xf numFmtId="0" fontId="36" fillId="0" borderId="0" xfId="0" applyFont="1"/>
    <xf numFmtId="0" fontId="38" fillId="0" borderId="0" xfId="0" applyFont="1"/>
    <xf numFmtId="0" fontId="0" fillId="8" borderId="9" xfId="0" applyFill="1" applyBorder="1"/>
    <xf numFmtId="0" fontId="0" fillId="7" borderId="9" xfId="0" applyFill="1" applyBorder="1"/>
    <xf numFmtId="0" fontId="40" fillId="0" borderId="0" xfId="0" applyFont="1" applyAlignment="1">
      <alignment horizontal="left" vertical="center" wrapText="1"/>
    </xf>
    <xf numFmtId="0" fontId="0" fillId="0" borderId="0" xfId="0" applyAlignment="1">
      <alignment vertical="center"/>
    </xf>
    <xf numFmtId="3" fontId="41" fillId="0" borderId="0" xfId="0" applyNumberFormat="1" applyFont="1" applyAlignment="1">
      <alignment vertical="center"/>
    </xf>
    <xf numFmtId="0" fontId="42" fillId="0" borderId="0" xfId="0" applyFont="1"/>
    <xf numFmtId="1" fontId="43" fillId="0" borderId="0" xfId="0" applyNumberFormat="1" applyFont="1" applyAlignment="1">
      <alignment horizontal="center"/>
    </xf>
    <xf numFmtId="0" fontId="17" fillId="0" borderId="0" xfId="0" applyFont="1" applyAlignment="1">
      <alignment vertical="top" wrapText="1"/>
    </xf>
    <xf numFmtId="0" fontId="23" fillId="0" borderId="0" xfId="0" applyFont="1" applyAlignment="1">
      <alignment vertical="top" wrapText="1"/>
    </xf>
    <xf numFmtId="165" fontId="45" fillId="0" borderId="0" xfId="0" applyNumberFormat="1" applyFont="1" applyAlignment="1">
      <alignment vertical="center"/>
    </xf>
    <xf numFmtId="1" fontId="43" fillId="0" borderId="0" xfId="0" applyNumberFormat="1" applyFont="1" applyAlignment="1">
      <alignment vertical="center"/>
    </xf>
    <xf numFmtId="0" fontId="44" fillId="0" borderId="0" xfId="0" applyFont="1" applyAlignment="1">
      <alignment vertical="center"/>
    </xf>
    <xf numFmtId="165" fontId="44" fillId="0" borderId="0" xfId="0" applyNumberFormat="1" applyFont="1" applyAlignment="1">
      <alignment vertical="center"/>
    </xf>
    <xf numFmtId="0" fontId="49" fillId="0" borderId="0" xfId="0" applyFont="1"/>
    <xf numFmtId="0" fontId="0" fillId="0" borderId="0" xfId="0" applyAlignment="1" applyProtection="1">
      <alignment wrapText="1"/>
      <protection locked="0"/>
    </xf>
    <xf numFmtId="2" fontId="14" fillId="0" borderId="0" xfId="0" applyNumberFormat="1" applyFont="1"/>
    <xf numFmtId="0" fontId="39" fillId="4" borderId="17" xfId="0" applyFont="1" applyFill="1" applyBorder="1"/>
    <xf numFmtId="0" fontId="39" fillId="4" borderId="18" xfId="0" applyFont="1" applyFill="1" applyBorder="1"/>
    <xf numFmtId="0" fontId="39" fillId="4" borderId="19" xfId="0" applyFont="1" applyFill="1" applyBorder="1"/>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37" fillId="11" borderId="17" xfId="0" applyFont="1" applyFill="1" applyBorder="1"/>
    <xf numFmtId="0" fontId="37" fillId="11" borderId="18" xfId="0" applyFont="1" applyFill="1" applyBorder="1"/>
    <xf numFmtId="0" fontId="37" fillId="11" borderId="19" xfId="0" applyFont="1" applyFill="1" applyBorder="1"/>
    <xf numFmtId="0" fontId="37" fillId="0" borderId="0" xfId="0" applyFont="1"/>
    <xf numFmtId="0" fontId="37" fillId="9" borderId="17" xfId="0" applyFont="1" applyFill="1" applyBorder="1"/>
    <xf numFmtId="0" fontId="37" fillId="9" borderId="18" xfId="0" applyFont="1" applyFill="1" applyBorder="1"/>
    <xf numFmtId="0" fontId="37" fillId="9" borderId="19" xfId="0" applyFont="1" applyFill="1" applyBorder="1"/>
    <xf numFmtId="0" fontId="0" fillId="0" borderId="12" xfId="0" applyBorder="1" applyAlignment="1">
      <alignment vertical="center"/>
    </xf>
    <xf numFmtId="0" fontId="0" fillId="0" borderId="0" xfId="0" applyAlignment="1">
      <alignment vertical="center"/>
    </xf>
    <xf numFmtId="0" fontId="37" fillId="10" borderId="17" xfId="0" applyFont="1" applyFill="1" applyBorder="1"/>
    <xf numFmtId="0" fontId="37" fillId="10" borderId="18" xfId="0" applyFont="1" applyFill="1" applyBorder="1"/>
    <xf numFmtId="0" fontId="37" fillId="10" borderId="19" xfId="0" applyFont="1" applyFill="1" applyBorder="1"/>
    <xf numFmtId="3" fontId="50" fillId="0" borderId="0" xfId="0" applyNumberFormat="1" applyFont="1" applyAlignment="1">
      <alignment horizontal="center" vertical="center"/>
    </xf>
    <xf numFmtId="165" fontId="44" fillId="0" borderId="0" xfId="0" applyNumberFormat="1" applyFont="1" applyAlignment="1">
      <alignment horizontal="center" vertical="center"/>
    </xf>
    <xf numFmtId="0" fontId="15" fillId="4" borderId="16" xfId="0" applyFont="1" applyFill="1" applyBorder="1"/>
    <xf numFmtId="0" fontId="17" fillId="0" borderId="0" xfId="0" applyFont="1" applyAlignment="1">
      <alignment horizontal="left" vertical="top" wrapText="1"/>
    </xf>
    <xf numFmtId="0" fontId="42" fillId="0" borderId="0" xfId="0" applyFont="1"/>
    <xf numFmtId="0" fontId="48" fillId="0" borderId="0" xfId="2" applyFont="1" applyAlignment="1">
      <alignment horizontal="center" vertical="top"/>
    </xf>
    <xf numFmtId="0" fontId="16" fillId="0" borderId="0" xfId="0" applyFont="1" applyAlignment="1">
      <alignment horizontal="center"/>
    </xf>
    <xf numFmtId="0" fontId="46" fillId="0" borderId="0" xfId="0" applyFont="1"/>
    <xf numFmtId="0" fontId="17" fillId="0" borderId="0" xfId="0" applyFont="1"/>
    <xf numFmtId="0" fontId="17" fillId="0" borderId="0" xfId="0" applyFont="1" applyAlignment="1">
      <alignment horizontal="left"/>
    </xf>
    <xf numFmtId="0" fontId="47" fillId="0" borderId="0" xfId="0" applyFont="1" applyAlignment="1">
      <alignment horizontal="left" vertical="top" wrapText="1"/>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8" borderId="14" xfId="0" applyFill="1" applyBorder="1" applyAlignment="1" applyProtection="1">
      <alignment horizontal="left" vertical="top" wrapText="1"/>
      <protection locked="0"/>
    </xf>
    <xf numFmtId="0" fontId="0" fillId="8" borderId="15"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5" xfId="0" applyFill="1" applyBorder="1" applyAlignment="1" applyProtection="1">
      <alignment horizontal="left" vertical="top" wrapText="1"/>
      <protection locked="0"/>
    </xf>
    <xf numFmtId="0" fontId="11" fillId="4" borderId="0" xfId="0" applyFont="1" applyFill="1" applyAlignment="1">
      <alignment horizontal="center"/>
    </xf>
    <xf numFmtId="0" fontId="0" fillId="0" borderId="0" xfId="0" applyFill="1" applyBorder="1"/>
    <xf numFmtId="0" fontId="0" fillId="0" borderId="0" xfId="0" applyBorder="1"/>
    <xf numFmtId="14" fontId="0" fillId="0" borderId="0" xfId="0" applyNumberFormat="1" applyBorder="1"/>
    <xf numFmtId="11" fontId="0" fillId="0" borderId="0" xfId="0" applyNumberFormat="1" applyBorder="1"/>
  </cellXfs>
  <cellStyles count="6">
    <cellStyle name="Berekening" xfId="1" builtinId="22"/>
    <cellStyle name="Hyperlink" xfId="2" builtinId="8"/>
    <cellStyle name="Procent" xfId="4" builtinId="5"/>
    <cellStyle name="Standaard" xfId="0" builtinId="0"/>
    <cellStyle name="Verklarende tekst" xfId="3" builtinId="53"/>
    <cellStyle name="Waarschuwingstekst" xfId="5" builtinId="11"/>
  </cellStyles>
  <dxfs count="81">
    <dxf>
      <numFmt numFmtId="15" formatCode="0.00E+0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strike/>
        <color rgb="FF9C0006"/>
      </font>
      <fill>
        <patternFill>
          <bgColor rgb="FFFFC7CE"/>
        </patternFill>
      </fill>
    </dxf>
    <dxf>
      <font>
        <strike/>
        <color rgb="FF9C0006"/>
      </font>
      <fill>
        <patternFill>
          <bgColor rgb="FFFFC7CE"/>
        </patternFill>
      </fill>
    </dxf>
    <dxf>
      <fill>
        <patternFill>
          <bgColor rgb="FFFCE4D6"/>
        </patternFill>
      </fill>
      <border>
        <left style="thin">
          <color theme="5" tint="0.39994506668294322"/>
        </left>
        <right style="thin">
          <color theme="5" tint="0.39994506668294322"/>
        </right>
        <top style="thin">
          <color theme="5" tint="0.39994506668294322"/>
        </top>
        <bottom style="thin">
          <color theme="5" tint="0.39994506668294322"/>
        </bottom>
      </border>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15" formatCode="0.00E+00"/>
    </dxf>
    <dxf>
      <numFmt numFmtId="15" formatCode="0.00E+00"/>
    </dxf>
    <dxf>
      <numFmt numFmtId="15" formatCode="0.00E+00"/>
    </dxf>
    <dxf>
      <numFmt numFmtId="15" formatCode="0.00E+00"/>
    </dxf>
    <dxf>
      <numFmt numFmtId="19" formatCode="d/m/yyyy"/>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border outline="0">
        <left style="thin">
          <color rgb="FF7F7F7F"/>
        </left>
      </border>
    </dxf>
    <dxf>
      <numFmt numFmtId="4" formatCode="#,##0.00"/>
      <border outline="0">
        <right style="thin">
          <color rgb="FF7F7F7F"/>
        </right>
      </border>
    </dxf>
    <dxf>
      <numFmt numFmtId="3" formatCode="#,##0"/>
      <border outline="0">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7F7F7F"/>
      <color rgb="FF9C0006"/>
      <color rgb="FFFFC7CE"/>
      <color rgb="FFFCE4D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23-46F0-BAA7-23E62CAD166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9523-46F0-BAA7-23E62CAD166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9523-46F0-BAA7-23E62CAD166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9523-46F0-BAA7-23E62CAD166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EAA-4915-9FB8-8A1929FBB7C4}"/>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2.6789848405318454E-2"/>
          <c:y val="0.18580495770287539"/>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17584</xdr:colOff>
      <xdr:row>6</xdr:row>
      <xdr:rowOff>115765</xdr:rowOff>
    </xdr:from>
    <xdr:ext cx="1014317" cy="172227"/>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=0</m:t>
                    </m:r>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〖𝐺𝐻𝐺〗_𝑖𝑛𝑐𝑟𝑒𝑎𝑠𝑒=0</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235896</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lle\Documents\Climate%20Cleanup\CSC%20certificering\Gebouwen\1%20materialisatie%20&amp;%20Koolstof%20berekenen\Urban%20Climate%20Architects\Climate_Cleanup_NCRB_CalculationTool_v3.2.xlsx" TargetMode="External"/><Relationship Id="rId1" Type="http://schemas.openxmlformats.org/officeDocument/2006/relationships/externalLinkPath" Target="Urban%20Climate%20Architects/Climate_Cleanup_NCRB_CalculationTool_v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Report"/>
      <sheetName val="Project&amp;DataInput"/>
      <sheetName val="ManufacturerList"/>
      <sheetName val="ProductList"/>
      <sheetName val="UnitSelect"/>
      <sheetName val="NCRB_CalculationModule"/>
      <sheetName val="EPD_Database"/>
      <sheetName val="Wood_Database"/>
      <sheetName val="OtherProducts_Database"/>
    </sheetNames>
    <sheetDataSet>
      <sheetData sheetId="0"/>
      <sheetData sheetId="1"/>
      <sheetData sheetId="2"/>
      <sheetData sheetId="3"/>
      <sheetData sheetId="4"/>
      <sheetData sheetId="5"/>
      <sheetData sheetId="6"/>
      <sheetData sheetId="7"/>
      <sheetData sheetId="8"/>
      <sheetData sheetId="9"/>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98" totalsRowShown="0" headerRowDxfId="80">
  <tableColumns count="12">
    <tableColumn id="20" xr3:uid="{24D49686-ADBA-4BF2-9A2F-601BC6A170A9}" name="Main material type" dataDxfId="79" dataCellStyle="Verklarende tekst"/>
    <tableColumn id="21" xr3:uid="{AEA0FEA4-C7D5-492D-BC30-7B657E3273A2}" name="Product category" dataDxfId="78" dataCellStyle="Verklarende tekst"/>
    <tableColumn id="1" xr3:uid="{6583D89C-D7E4-4425-AD61-B2CCCCA4B2B3}" name="Product description" dataDxfId="77" dataCellStyle="Verklarende tekst"/>
    <tableColumn id="22" xr3:uid="{014AA517-14D8-4E7F-9354-577235FBB780}" name="Source type" dataDxfId="76" dataCellStyle="Standaard"/>
    <tableColumn id="2" xr3:uid="{859BE6AE-872F-4A78-A43E-851111411122}" name="Manufacturer" dataDxfId="75" dataCellStyle="Standaard"/>
    <tableColumn id="3" xr3:uid="{220D630B-31E9-4644-84C4-6D4BAFF71DD9}" name="Product selection from source" dataDxfId="74" dataCellStyle="Standaard"/>
    <tableColumn id="4" xr3:uid="{E31120FB-43A7-403B-B30E-F2F305DED5FC}" name="Quantity of product" dataDxfId="73" dataCellStyle="Standaard"/>
    <tableColumn id="5" xr3:uid="{28C28034-D06A-4EFE-AC58-A7FD1CA93F91}" name="Unit" dataDxfId="72" dataCellStyle="Standaard"/>
    <tableColumn id="23" xr3:uid="{73B8F528-0BDB-425C-BE7D-2686EDBF9EEC}" name="First lifespan [years]" dataDxfId="71" dataCellStyle="Standaard"/>
    <tableColumn id="7" xr3:uid="{D88472BE-5FD8-475E-BC0C-373B1B493199}" name="Reused lifespan [years]" dataDxfId="70" dataCellStyle="Standaard"/>
    <tableColumn id="6" xr3:uid="{1FD8C8B8-9486-49DF-97F0-82EB5D3CFF88}" name="Reusability variable [%]" dataDxfId="69" dataCellStyle="Procent"/>
    <tableColumn id="17" xr3:uid="{3E090926-5286-4A39-A924-6862CB5D6DE0}" name="EPD number" dataDxfId="68"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H109" totalsRowShown="0" dataDxfId="67" headerRowCellStyle="Standaard" dataCellStyle="Berekening">
  <autoFilter ref="A12:H109" xr:uid="{8BFAB7FB-8E12-45C1-8359-4FDC7449967C}"/>
  <tableColumns count="8">
    <tableColumn id="12" xr3:uid="{D449E003-45CC-4E01-A8A0-96DE5AAE6336}" name="EPD number" dataDxfId="66" dataCellStyle="Berekening">
      <calculatedColumnFormula>'Project&amp;DataInput'!$O2</calculatedColumnFormula>
    </tableColumn>
    <tableColumn id="10" xr3:uid="{941D698E-4685-4FE7-9F45-B690AD45FA96}" name="Product name" dataDxfId="65"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64" dataCellStyle="Berekening">
      <calculatedColumnFormula>_xlfn.CONCAT('Project&amp;DataInput'!$J2," ",'Project&amp;DataInput'!$K2)</calculatedColumnFormula>
    </tableColumn>
    <tableColumn id="1" xr3:uid="{9445D6F5-31EC-4B40-A036-E13DBC99E8EA}" name="Carbon content _x000a_[kg CO2e/unit]" dataDxfId="63" dataCellStyle="Berekening">
      <calculatedColumnFormula>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62" dataCellStyle="Berekening">
      <calculatedColumnFormula>IFERROR('Project&amp;DataInput'!$J2*CalculationModule[[#This Row],[Carbon content 
'[kg CO2e/unit']]],"")</calculatedColumnFormula>
    </tableColumn>
    <tableColumn id="3" xr3:uid="{DD4E639F-1699-4C58-9A51-E6CB0074B6D4}" name="Total lifespan [years]" dataDxfId="61"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60" dataCellStyle="Berekening">
      <calculatedColumnFormula>IF('Project&amp;DataInput'!$D2=0,"",'Project&amp;DataInput'!$D2)</calculatedColumnFormula>
    </tableColumn>
    <tableColumn id="16" xr3:uid="{A5FE779A-F6CA-49E2-8644-DCC54F8E3D8A}" name="Product category" dataDxfId="59" dataCellStyle="Berekening">
      <calculatedColumnFormula>IF('Project&amp;DataInput'!$E2=0,"",'Project&amp;DataInput'!$E2)</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58" dataDxfId="57">
  <tableColumns count="4">
    <tableColumn id="1" xr3:uid="{6E5EABDC-BCC4-4916-B4E7-CD4AA27098DF}" name="Symbol &amp; function" dataDxfId="56"/>
    <tableColumn id="2" xr3:uid="{36D575E7-C81C-4E84-AEB9-3EFAAF04D29D}" name="Description" dataDxfId="55"/>
    <tableColumn id="3" xr3:uid="{2FBED5B5-B5BA-45A8-A824-CC9D394E0F3B}" name="Value" dataDxfId="54" dataCellStyle="Berekening"/>
    <tableColumn id="4" xr3:uid="{028D8E1D-0415-46D8-BABB-13E1CB4DCBED}" name="Unit" dataDxfId="53"/>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2:M69" totalsRowShown="0">
  <autoFilter ref="A2:M69" xr:uid="{F042CAC7-4660-461D-9C48-F011B3F2C5CE}"/>
  <tableColumns count="13">
    <tableColumn id="3" xr3:uid="{C5AC5285-36CC-41FF-A6DC-436E6468C628}" name="Product category" dataCellStyle="Standaard"/>
    <tableColumn id="4" xr3:uid="{5D99230F-9309-45F9-902D-8C7D2DA3AEED}" name="Product material" dataCellStyle="Standaard"/>
    <tableColumn id="1" xr3:uid="{63F4B803-B48B-481A-8787-A62DE6F3006B}" name="EPD registration number"/>
    <tableColumn id="24" xr3:uid="{6C420E62-10FF-4C0D-B9F8-3BEBF8D3E9B0}" name="Manufacturer"/>
    <tableColumn id="23" xr3:uid="{9DE9E279-15AB-458D-967A-DA5A844C52B1}" name="Product name"/>
    <tableColumn id="2" xr3:uid="{332B0FCA-AD90-4F26-9F96-7FB1D040B4D2}" name="Valid_x000a_until" dataDxfId="52"/>
    <tableColumn id="6" xr3:uid="{3BABD649-CE59-4E6D-AE4E-1767F36E7432}" name="Declared unit"/>
    <tableColumn id="7" xr3:uid="{B1DA9C1C-7FE2-4D69-B067-49AAE12CFD2D}" name="Reference Service Life (RSL)"/>
    <tableColumn id="45" xr3:uid="{4EF591D8-E436-4787-A411-EE14944F2909}" name="A1/A1-A3 Biogenic carbon content" dataDxfId="0" dataCellStyle="Berekening">
      <calculatedColumnFormula>_xlfn.IFNA([1]!EPD_Database[[#This Row],[A1 GWP-biogenic]],[1]!EPD_Database[[#This Row],[A1-A3 GWP-biogenic]])</calculatedColumnFormula>
    </tableColumn>
    <tableColumn id="33" xr3:uid="{167274CD-A7A8-40C5-BB9A-ED468DAA143B}" name="A1 GWP-biogenic" dataDxfId="51"/>
    <tableColumn id="35" xr3:uid="{ABE3AF3F-BB8D-41D8-92FF-0FE15D53F71F}" name="A2 GWP-biogenic" dataDxfId="50"/>
    <tableColumn id="37" xr3:uid="{4EA407D0-D42A-4B7E-AACE-BEECED693705}" name="A3 GWP-biogenic" dataDxfId="49"/>
    <tableColumn id="39" xr3:uid="{FBDF993F-CF92-4355-B0D9-F1BBA70FD769}" name="A1-A3 GWP-biogenic" dataDxfId="48"/>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47" headerRowCellStyle="Procent">
  <autoFilter ref="A1:G113" xr:uid="{C1FE7866-B771-4F0F-A9E6-5AE3C46B7652}"/>
  <tableColumns count="7">
    <tableColumn id="1" xr3:uid="{79CDEA6C-AC18-4C19-8D23-9149628293F6}" name="Wood species" dataDxfId="46"/>
    <tableColumn id="2" xr3:uid="{56B948FB-9D73-4A28-9E8A-1B347381639F}" name="Density w 12% moisture (kg/m³)" dataDxfId="45" dataCellStyle="Berekening"/>
    <tableColumn id="3" xr3:uid="{2D8FF63F-D5A1-4505-BC09-6881F3EB84CD}" name="Mean estimated CO2" dataDxfId="44" dataCellStyle="Procent"/>
    <tableColumn id="4" xr3:uid="{F249AC9A-E8CD-48FC-9E12-74442CB8E817}" name="±" dataDxfId="43"/>
    <tableColumn id="5" xr3:uid="{6EB85F69-9641-4D97-8D97-79D7352429C8}" name="Spread estimated CO2" dataDxfId="42" dataCellStyle="Procent"/>
    <tableColumn id="6" xr3:uid="{7EA33BD0-8F5A-48B7-B9A2-D54BDA8DEFBE}" name="Source1" dataCellStyle="Hyperlink"/>
    <tableColumn id="7" xr3:uid="{11E110FF-8EF9-4328-9865-98AA1C255172}" name="Source2" dataDxfId="41" dataCellStyle="Hyperlink"/>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40" dataDxfId="39">
  <tableColumns count="4">
    <tableColumn id="1" xr3:uid="{198476A0-F6BC-43B4-BD56-FF8F709ACE21}" name="Deciduous trees " totalsRowLabel="Average" dataDxfId="38" totalsRowDxfId="37"/>
    <tableColumn id="2" xr3:uid="{399EC70B-5DFC-4F8B-B65A-6590AA812EED}" name="Mean CO2" totalsRowFunction="average" dataDxfId="36" totalsRowDxfId="35" dataCellStyle="Procent"/>
    <tableColumn id="3" xr3:uid="{587E070D-C6CD-4223-B9E9-4E4A3618FABC}" name="±" totalsRowLabel="±" dataDxfId="34" totalsRowDxfId="33"/>
    <tableColumn id="4" xr3:uid="{B00F23F6-6AC3-4854-A44D-9180BC74AA6A}" name="Spread CO2" totalsRowFunction="average" dataDxfId="32" totalsRowDxfId="31" dataCellStyle="Procent"/>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30" dataDxfId="29">
  <tableColumns count="4">
    <tableColumn id="1" xr3:uid="{1117C17D-FB7B-4781-9D72-C2491EDAFEC3}" name="Coniferous trees" totalsRowLabel="Average" dataDxfId="28" totalsRowDxfId="27"/>
    <tableColumn id="2" xr3:uid="{0FAFCF1F-F7B0-4F5E-9829-ADFAF80AF969}" name="Mean CO2" totalsRowFunction="average" dataDxfId="26" totalsRowDxfId="25" dataCellStyle="Procent"/>
    <tableColumn id="3" xr3:uid="{09D015A3-0D81-4282-8668-C8C2A536F172}" name="±" totalsRowLabel="±" dataDxfId="24" totalsRowDxfId="23"/>
    <tableColumn id="4" xr3:uid="{D0926D21-2D51-4A7D-B892-44A4B06334C2}" name="Spread CO2" totalsRowFunction="average" dataDxfId="22" totalsRowDxfId="21"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api.environdec.com/api/v1/EPDLibrary/Files/8840d05c-8b04-443f-74c1-08dba3f6d3f1/Data" TargetMode="External"/><Relationship Id="rId26" Type="http://schemas.openxmlformats.org/officeDocument/2006/relationships/hyperlink" Target="https://api.environdec.com/api/v1/EPDLibrary/Files/a04ff060-022e-4a71-180c-08db312e2dc4/Data" TargetMode="External"/><Relationship Id="rId39" Type="http://schemas.openxmlformats.org/officeDocument/2006/relationships/hyperlink" Target="https://derix.de/media/free-documents/Environmental_Product_Declaration_glued_laminated_timber_12_02_2024_ENGL.pdf" TargetMode="External"/><Relationship Id="rId21" Type="http://schemas.openxmlformats.org/officeDocument/2006/relationships/hyperlink" Target="https://api.environdec.com/api/v1/EPDLibrary/Files/79ebe526-89b3-4cc7-86d9-08db523a4d9e/Data" TargetMode="External"/><Relationship Id="rId34" Type="http://schemas.openxmlformats.org/officeDocument/2006/relationships/hyperlink" Target="https://api.environdec.com/api/v1/EPDLibrary/Files/c900df79-5c86-4797-b097-08daac2bcf89/Data" TargetMode="External"/><Relationship Id="rId42" Type="http://schemas.openxmlformats.org/officeDocument/2006/relationships/hyperlink" Target="https://api.environdec.com/api/v1/EPDLibrary/Files/a7c09370-3ebe-4622-6da9-08daec826d00/Data" TargetMode="External"/><Relationship Id="rId47" Type="http://schemas.openxmlformats.org/officeDocument/2006/relationships/hyperlink" Target="https://api.environdec.com/api/v1/EPDLibrary/Files/8d0a16a5-41dd-49e4-9fcf-08d8f8b9d146/Data" TargetMode="External"/><Relationship Id="rId50" Type="http://schemas.openxmlformats.org/officeDocument/2006/relationships/hyperlink" Target="https://epd-online.com/EmbeddedEpdList/Detail?id=14960" TargetMode="External"/><Relationship Id="rId55" Type="http://schemas.openxmlformats.org/officeDocument/2006/relationships/hyperlink" Target="https://forbo.blob.core.windows.net/forbodocuments/13127/Marmoleum%20Sheet%202.0%202.5%20mm-EPD_April%202023.pdf" TargetMode="External"/><Relationship Id="rId63" Type="http://schemas.openxmlformats.org/officeDocument/2006/relationships/comments" Target="../comments1.xml"/><Relationship Id="rId7" Type="http://schemas.openxmlformats.org/officeDocument/2006/relationships/hyperlink" Target="https://www.storaenso.com/-/media/documents/download-center/certificates/wood-products-approvals-and-certificates/epd/stora-enso-epd-industrial-components-2021.pdf" TargetMode="External"/><Relationship Id="rId2" Type="http://schemas.openxmlformats.org/officeDocument/2006/relationships/hyperlink" Target="https://www.storaenso.com/-/media/documents/download-center/certificates/wood-products-approvals-and-certificates/epd/stora-enso-epd-thermowood-2021.pdf" TargetMode="External"/><Relationship Id="rId16" Type="http://schemas.openxmlformats.org/officeDocument/2006/relationships/hyperlink" Target="https://api.environdec.com/api/v1/EPDLibrary/Files/a565c240-df73-49a2-9e32-08db7e35bd3c/Data" TargetMode="External"/><Relationship Id="rId29" Type="http://schemas.openxmlformats.org/officeDocument/2006/relationships/hyperlink" Target="https://api.environdec.com/api/v1/EPDLibrary/Files/1cc62720-8203-46b2-381d-08db075a85ef/Data" TargetMode="External"/><Relationship Id="rId11" Type="http://schemas.openxmlformats.org/officeDocument/2006/relationships/hyperlink" Target="https://www.storaenso.com/-/media/documents/download-center/certificates/wood-products-approvals-and-certificates/epd/stora-enso-epd-multiple-glued-lvl-g.pdf" TargetMode="External"/><Relationship Id="rId24" Type="http://schemas.openxmlformats.org/officeDocument/2006/relationships/hyperlink" Target="https://api.environdec.com/api/v1/EPDLibrary/Files/c493cf4c-157d-4ea2-ab4f-08db4497f421/Data" TargetMode="External"/><Relationship Id="rId32" Type="http://schemas.openxmlformats.org/officeDocument/2006/relationships/hyperlink" Target="https://api.environdec.com/api/v1/EPDLibrary/Files/714b7892-dd5a-4f92-e119-08dad11ff8e7/Data" TargetMode="External"/><Relationship Id="rId37" Type="http://schemas.openxmlformats.org/officeDocument/2006/relationships/hyperlink" Target="https://ecococon.eu/assets/downloads/epd_ecococon_2022.pdf" TargetMode="External"/><Relationship Id="rId40" Type="http://schemas.openxmlformats.org/officeDocument/2006/relationships/hyperlink" Target="https://api.environdec.com/api/v1/EPDLibrary/Files/a7c09370-3ebe-4622-6da9-08daec826d00/Data" TargetMode="External"/><Relationship Id="rId45" Type="http://schemas.openxmlformats.org/officeDocument/2006/relationships/hyperlink" Target="https://api.environdec.com/api/v1/EPDLibrary/Files/c291a828-4ece-4f08-cefa-08daa1eb7336/Data" TargetMode="External"/><Relationship Id="rId53" Type="http://schemas.openxmlformats.org/officeDocument/2006/relationships/hyperlink" Target="https://api.environdec.com/api/v1/EPDLibrary/Files/d46e4574-e1b8-40f1-26cd-08db6dcad7ba/Data" TargetMode="External"/><Relationship Id="rId58" Type="http://schemas.openxmlformats.org/officeDocument/2006/relationships/hyperlink" Target="https://www.mrpi.nl/epd-files/epd/1.1.00439.2023_MRPI-EPD_Gevelpaneel%20populier_FINAL.pdf" TargetMode="External"/><Relationship Id="rId5" Type="http://schemas.openxmlformats.org/officeDocument/2006/relationships/hyperlink" Target="https://www.storaenso.com/-/media/documents/download-center/certificates/wood-products-approvals-and-certificates/epd/stora-enso-epd-classic-planed-2021.pdf" TargetMode="External"/><Relationship Id="rId61" Type="http://schemas.openxmlformats.org/officeDocument/2006/relationships/vmlDrawing" Target="../drawings/vmlDrawing1.vml"/><Relationship Id="rId19" Type="http://schemas.openxmlformats.org/officeDocument/2006/relationships/hyperlink" Target="https://api.environdec.com/api/v1/EPDLibrary/Files/5dd34924-961b-4cb5-8e97-08db7203e99c/Data"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43bcc8d7-b04b-4ced-86e2-08db523a4d9e/Data" TargetMode="External"/><Relationship Id="rId27" Type="http://schemas.openxmlformats.org/officeDocument/2006/relationships/hyperlink" Target="https://api.environdec.com/api/v1/EPDLibrary/Files/42552af4-1cb0-40b6-381e-08db075a85ef/Data" TargetMode="External"/><Relationship Id="rId30" Type="http://schemas.openxmlformats.org/officeDocument/2006/relationships/hyperlink" Target="https://api.environdec.com/api/v1/EPDLibrary/Files/f3726483-b16e-4cc3-398a-08dae36a7faa/Data" TargetMode="External"/><Relationship Id="rId35" Type="http://schemas.openxmlformats.org/officeDocument/2006/relationships/hyperlink" Target="https://api.environdec.com/api/v1/EPDLibrary/Files/c291a828-4ece-4f08-cefa-08daa1eb7336/Data" TargetMode="External"/><Relationship Id="rId43" Type="http://schemas.openxmlformats.org/officeDocument/2006/relationships/hyperlink" Target="https://api.environdec.com/api/v1/EPDLibrary/Files/f3726483-b16e-4cc3-398a-08dae36a7faa/Data" TargetMode="External"/><Relationship Id="rId48" Type="http://schemas.openxmlformats.org/officeDocument/2006/relationships/hyperlink" Target="https://epd-online.com/EmbeddedEpdList/Detail?id=18588" TargetMode="External"/><Relationship Id="rId56" Type="http://schemas.openxmlformats.org/officeDocument/2006/relationships/hyperlink" Target="https://epd-online.com/EmbeddedEpdList/Detail?id=16517" TargetMode="External"/><Relationship Id="rId8" Type="http://schemas.openxmlformats.org/officeDocument/2006/relationships/hyperlink" Target="https://www.storaenso.com/-/media/documents/download-center/certificates/wood-products-approvals-and-certificates/epd/stora-enso-epd-cladding-and-decking-2021.pdf" TargetMode="External"/><Relationship Id="rId51" Type="http://schemas.openxmlformats.org/officeDocument/2006/relationships/hyperlink" Target="https://api.environdec.com/api/v1/EPDLibrary/Files/0df0fd4d-a219-47d5-6014-08db94c6ebcd/Data" TargetMode="External"/><Relationship Id="rId3" Type="http://schemas.openxmlformats.org/officeDocument/2006/relationships/hyperlink" Target="https://www.storaenso.com/-/media/documents/download-center/certificates/wood-products-approvals-and-certificates/epd/stora-enso-epd-kvh-2021.pdf"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api.environdec.com/api/v1/EPDLibrary/Files/e4e492e8-6cec-4c6f-9e27-08db7e35bd3c/Data" TargetMode="External"/><Relationship Id="rId25" Type="http://schemas.openxmlformats.org/officeDocument/2006/relationships/hyperlink" Target="https://api.environdec.com/api/v1/EPDLibrary/Files/0b25f5ba-2bd7-4ca0-ce2b-08db351f0eff/Data" TargetMode="External"/><Relationship Id="rId33" Type="http://schemas.openxmlformats.org/officeDocument/2006/relationships/hyperlink" Target="https://api.environdec.com/api/v1/EPDLibrary/Files/5a203e91-1495-43e8-9037-08dabb52e166/Data" TargetMode="External"/><Relationship Id="rId38" Type="http://schemas.openxmlformats.org/officeDocument/2006/relationships/hyperlink" Target="https://derix.de/media/free-documents/Environmental_Product_Declaration_cross_laminated_timber_14_04_2024%20ENGL.pdf" TargetMode="External"/><Relationship Id="rId46" Type="http://schemas.openxmlformats.org/officeDocument/2006/relationships/hyperlink" Target="https://api.environdec.com/api/v1/EPDLibrary/Files/c291a828-4ece-4f08-cefa-08daa1eb7336/Data" TargetMode="External"/><Relationship Id="rId59" Type="http://schemas.openxmlformats.org/officeDocument/2006/relationships/hyperlink" Target="https://www.mrpi.nl/epd-files/epd/1.1.00441.2023_MRPI-EPD_Gevelpaneel%20frake_FINAL.pdf" TargetMode="External"/><Relationship Id="rId20" Type="http://schemas.openxmlformats.org/officeDocument/2006/relationships/hyperlink" Target="https://api.environdec.com/api/v1/EPDLibrary/Files/48545e8d-811c-49bb-2666-08db6dcad7ba/Data" TargetMode="External"/><Relationship Id="rId41" Type="http://schemas.openxmlformats.org/officeDocument/2006/relationships/hyperlink" Target="https://api.environdec.com/api/v1/EPDLibrary/Files/a7c09370-3ebe-4622-6da9-08daec826d00/Data" TargetMode="External"/><Relationship Id="rId54" Type="http://schemas.openxmlformats.org/officeDocument/2006/relationships/hyperlink" Target="https://epd-online.com/EmbeddedEpdList/Detail?id=12657" TargetMode="External"/><Relationship Id="rId62" Type="http://schemas.openxmlformats.org/officeDocument/2006/relationships/table" Target="../tables/table4.xml"/><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sawn-2021.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d4300cff-c731-4659-86d4-08db523a4d9e/Data" TargetMode="External"/><Relationship Id="rId28" Type="http://schemas.openxmlformats.org/officeDocument/2006/relationships/hyperlink" Target="https://api.environdec.com/api/v1/EPDLibrary/Files/a7c09370-3ebe-4622-6da9-08daec826d00/Data" TargetMode="External"/><Relationship Id="rId36" Type="http://schemas.openxmlformats.org/officeDocument/2006/relationships/hyperlink" Target="https://api.environdec.com/api/v1/EPDLibrary/Files/1aff1261-15af-4c60-2853-08da9039bb30/Data" TargetMode="External"/><Relationship Id="rId49" Type="http://schemas.openxmlformats.org/officeDocument/2006/relationships/hyperlink" Target="https://epd-online.com/EmbeddedEpdList/Detail?id=17266" TargetMode="External"/><Relationship Id="rId57" Type="http://schemas.openxmlformats.org/officeDocument/2006/relationships/hyperlink" Target="https://www.mrpi.nl/epd-files/epd/1.1.00440.2023_MRPI-EPD_Gevelpaneel%20vuren_FINAL.pdf" TargetMode="External"/><Relationship Id="rId10" Type="http://schemas.openxmlformats.org/officeDocument/2006/relationships/hyperlink" Target="https://www.storaenso.com/-/media/documents/download-center/certificates/wood-products-approvals-and-certificates/epd/stora-enso-epd-lvl-rib-panel---october-2023.pdf" TargetMode="External"/><Relationship Id="rId31" Type="http://schemas.openxmlformats.org/officeDocument/2006/relationships/hyperlink" Target="https://api.environdec.com/api/v1/EPDLibrary/Files/aaf8fb03-dca5-48ef-8366-08dad6f6494e/Data" TargetMode="External"/><Relationship Id="rId44" Type="http://schemas.openxmlformats.org/officeDocument/2006/relationships/hyperlink" Target="https://api.environdec.com/api/v1/EPDLibrary/Files/aaf8fb03-dca5-48ef-8366-08dad6f6494e/Data" TargetMode="External"/><Relationship Id="rId52" Type="http://schemas.openxmlformats.org/officeDocument/2006/relationships/hyperlink" Target="https://epd-online.com/EmbeddedEpdList/Detail?id=14958" TargetMode="External"/><Relationship Id="rId60" Type="http://schemas.openxmlformats.org/officeDocument/2006/relationships/hyperlink" Target="https://nbd-online.nl/download/49429-Environmental-Product-Declaration" TargetMode="External"/><Relationship Id="rId4" Type="http://schemas.openxmlformats.org/officeDocument/2006/relationships/hyperlink" Target="https://www.storaenso.com/-/media/documents/download-center/certificates/wood-products-approvals-and-certificates/epd/stora-enso-epd-lvl---october-2023.pdf" TargetMode="External"/><Relationship Id="rId9" Type="http://schemas.openxmlformats.org/officeDocument/2006/relationships/hyperlink" Target="https://www.storaenso.com/-/media/documents/download-center/certificates/wood-products-approvals-and-certificates/epd/stora-enso-epd-clt-rib-panel---october-2023.pdf"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6.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7.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5.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4.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workbookViewId="0">
      <selection activeCell="K11" sqref="K11:N30"/>
    </sheetView>
  </sheetViews>
  <sheetFormatPr defaultRowHeight="14.4" x14ac:dyDescent="0.3"/>
  <cols>
    <col min="5" max="5" width="2.88671875" customWidth="1"/>
    <col min="10" max="10" width="2.88671875" customWidth="1"/>
    <col min="14" max="14" width="9.109375" customWidth="1"/>
    <col min="15" max="15" width="2.88671875" customWidth="1"/>
    <col min="20" max="20" width="2.88671875" customWidth="1"/>
    <col min="25" max="25" width="2.88671875" customWidth="1"/>
  </cols>
  <sheetData>
    <row r="1" spans="1:29" ht="23.4" x14ac:dyDescent="0.45">
      <c r="A1" s="105" t="s">
        <v>380</v>
      </c>
    </row>
    <row r="2" spans="1:29" ht="18" x14ac:dyDescent="0.35">
      <c r="A2" s="135" t="s">
        <v>381</v>
      </c>
      <c r="B2" s="135"/>
      <c r="C2" s="135"/>
      <c r="D2" s="135"/>
      <c r="F2" s="135" t="s">
        <v>387</v>
      </c>
      <c r="G2" s="135"/>
      <c r="H2" s="135"/>
      <c r="I2" s="135"/>
    </row>
    <row r="3" spans="1:29" x14ac:dyDescent="0.3">
      <c r="A3" s="98"/>
      <c r="B3" t="s">
        <v>382</v>
      </c>
      <c r="F3" s="103" t="s">
        <v>388</v>
      </c>
      <c r="G3" t="s">
        <v>389</v>
      </c>
    </row>
    <row r="4" spans="1:29" x14ac:dyDescent="0.3">
      <c r="A4" s="99"/>
      <c r="B4" t="s">
        <v>383</v>
      </c>
      <c r="F4" s="107" t="s">
        <v>388</v>
      </c>
      <c r="G4" s="139" t="s">
        <v>390</v>
      </c>
      <c r="H4" s="140"/>
      <c r="I4" s="140"/>
    </row>
    <row r="5" spans="1:29" x14ac:dyDescent="0.3">
      <c r="A5" s="100"/>
      <c r="B5" t="s">
        <v>384</v>
      </c>
      <c r="F5" s="108" t="s">
        <v>388</v>
      </c>
      <c r="G5" s="139"/>
      <c r="H5" s="140"/>
      <c r="I5" s="140"/>
    </row>
    <row r="6" spans="1:29" x14ac:dyDescent="0.3">
      <c r="A6" s="101"/>
      <c r="B6" t="s">
        <v>385</v>
      </c>
      <c r="F6" s="8" t="s">
        <v>391</v>
      </c>
      <c r="G6" t="s">
        <v>392</v>
      </c>
    </row>
    <row r="7" spans="1:29" x14ac:dyDescent="0.3">
      <c r="A7" s="102"/>
      <c r="B7" t="s">
        <v>386</v>
      </c>
    </row>
    <row r="9" spans="1:29" ht="23.4" x14ac:dyDescent="0.45">
      <c r="A9" s="105" t="s">
        <v>393</v>
      </c>
    </row>
    <row r="10" spans="1:29" ht="18" x14ac:dyDescent="0.35">
      <c r="A10" s="136" t="s">
        <v>426</v>
      </c>
      <c r="B10" s="137"/>
      <c r="C10" s="137"/>
      <c r="D10" s="138"/>
      <c r="F10" s="141" t="s">
        <v>400</v>
      </c>
      <c r="G10" s="142"/>
      <c r="H10" s="142"/>
      <c r="I10" s="143"/>
      <c r="K10" s="132" t="s">
        <v>401</v>
      </c>
      <c r="L10" s="133"/>
      <c r="M10" s="133"/>
      <c r="N10" s="134"/>
      <c r="P10" s="123" t="s">
        <v>402</v>
      </c>
      <c r="Q10" s="124"/>
      <c r="R10" s="124"/>
      <c r="S10" s="125"/>
      <c r="U10" s="123" t="s">
        <v>403</v>
      </c>
      <c r="V10" s="124"/>
      <c r="W10" s="124"/>
      <c r="X10" s="125"/>
      <c r="Z10" s="123" t="s">
        <v>397</v>
      </c>
      <c r="AA10" s="124"/>
      <c r="AB10" s="124"/>
      <c r="AC10" s="125"/>
    </row>
    <row r="11" spans="1:29" x14ac:dyDescent="0.3">
      <c r="A11" s="126" t="s">
        <v>394</v>
      </c>
      <c r="B11" s="127"/>
      <c r="C11" s="127"/>
      <c r="D11" s="128"/>
      <c r="F11" s="126" t="s">
        <v>447</v>
      </c>
      <c r="G11" s="127"/>
      <c r="H11" s="127"/>
      <c r="I11" s="128"/>
      <c r="K11" s="126" t="s">
        <v>395</v>
      </c>
      <c r="L11" s="127"/>
      <c r="M11" s="127"/>
      <c r="N11" s="128"/>
      <c r="P11" s="126" t="s">
        <v>396</v>
      </c>
      <c r="Q11" s="127"/>
      <c r="R11" s="127"/>
      <c r="S11" s="128"/>
      <c r="U11" s="126" t="s">
        <v>398</v>
      </c>
      <c r="V11" s="127"/>
      <c r="W11" s="127"/>
      <c r="X11" s="128"/>
      <c r="Z11" s="126" t="s">
        <v>399</v>
      </c>
      <c r="AA11" s="127"/>
      <c r="AB11" s="127"/>
      <c r="AC11" s="128"/>
    </row>
    <row r="12" spans="1:29" x14ac:dyDescent="0.3">
      <c r="A12" s="126"/>
      <c r="B12" s="127"/>
      <c r="C12" s="127"/>
      <c r="D12" s="128"/>
      <c r="F12" s="126"/>
      <c r="G12" s="127"/>
      <c r="H12" s="127"/>
      <c r="I12" s="128"/>
      <c r="K12" s="126"/>
      <c r="L12" s="127"/>
      <c r="M12" s="127"/>
      <c r="N12" s="128"/>
      <c r="P12" s="126"/>
      <c r="Q12" s="127"/>
      <c r="R12" s="127"/>
      <c r="S12" s="128"/>
      <c r="U12" s="126"/>
      <c r="V12" s="127"/>
      <c r="W12" s="127"/>
      <c r="X12" s="128"/>
      <c r="Z12" s="126"/>
      <c r="AA12" s="127"/>
      <c r="AB12" s="127"/>
      <c r="AC12" s="128"/>
    </row>
    <row r="13" spans="1:29" x14ac:dyDescent="0.3">
      <c r="A13" s="126"/>
      <c r="B13" s="127"/>
      <c r="C13" s="127"/>
      <c r="D13" s="128"/>
      <c r="F13" s="126"/>
      <c r="G13" s="127"/>
      <c r="H13" s="127"/>
      <c r="I13" s="128"/>
      <c r="K13" s="126"/>
      <c r="L13" s="127"/>
      <c r="M13" s="127"/>
      <c r="N13" s="128"/>
      <c r="P13" s="126"/>
      <c r="Q13" s="127"/>
      <c r="R13" s="127"/>
      <c r="S13" s="128"/>
      <c r="U13" s="126"/>
      <c r="V13" s="127"/>
      <c r="W13" s="127"/>
      <c r="X13" s="128"/>
      <c r="Z13" s="126"/>
      <c r="AA13" s="127"/>
      <c r="AB13" s="127"/>
      <c r="AC13" s="128"/>
    </row>
    <row r="14" spans="1:29" x14ac:dyDescent="0.3">
      <c r="A14" s="126"/>
      <c r="B14" s="127"/>
      <c r="C14" s="127"/>
      <c r="D14" s="128"/>
      <c r="F14" s="126"/>
      <c r="G14" s="127"/>
      <c r="H14" s="127"/>
      <c r="I14" s="128"/>
      <c r="K14" s="126"/>
      <c r="L14" s="127"/>
      <c r="M14" s="127"/>
      <c r="N14" s="128"/>
      <c r="P14" s="126"/>
      <c r="Q14" s="127"/>
      <c r="R14" s="127"/>
      <c r="S14" s="128"/>
      <c r="U14" s="126"/>
      <c r="V14" s="127"/>
      <c r="W14" s="127"/>
      <c r="X14" s="128"/>
      <c r="Z14" s="126"/>
      <c r="AA14" s="127"/>
      <c r="AB14" s="127"/>
      <c r="AC14" s="128"/>
    </row>
    <row r="15" spans="1:29" x14ac:dyDescent="0.3">
      <c r="A15" s="126"/>
      <c r="B15" s="127"/>
      <c r="C15" s="127"/>
      <c r="D15" s="128"/>
      <c r="F15" s="126"/>
      <c r="G15" s="127"/>
      <c r="H15" s="127"/>
      <c r="I15" s="128"/>
      <c r="K15" s="126"/>
      <c r="L15" s="127"/>
      <c r="M15" s="127"/>
      <c r="N15" s="128"/>
      <c r="P15" s="126"/>
      <c r="Q15" s="127"/>
      <c r="R15" s="127"/>
      <c r="S15" s="128"/>
      <c r="U15" s="126"/>
      <c r="V15" s="127"/>
      <c r="W15" s="127"/>
      <c r="X15" s="128"/>
      <c r="Z15" s="126"/>
      <c r="AA15" s="127"/>
      <c r="AB15" s="127"/>
      <c r="AC15" s="128"/>
    </row>
    <row r="16" spans="1:29" x14ac:dyDescent="0.3">
      <c r="A16" s="126"/>
      <c r="B16" s="127"/>
      <c r="C16" s="127"/>
      <c r="D16" s="128"/>
      <c r="F16" s="126"/>
      <c r="G16" s="127"/>
      <c r="H16" s="127"/>
      <c r="I16" s="128"/>
      <c r="K16" s="126"/>
      <c r="L16" s="127"/>
      <c r="M16" s="127"/>
      <c r="N16" s="128"/>
      <c r="P16" s="126"/>
      <c r="Q16" s="127"/>
      <c r="R16" s="127"/>
      <c r="S16" s="128"/>
      <c r="U16" s="126"/>
      <c r="V16" s="127"/>
      <c r="W16" s="127"/>
      <c r="X16" s="128"/>
      <c r="Z16" s="126"/>
      <c r="AA16" s="127"/>
      <c r="AB16" s="127"/>
      <c r="AC16" s="128"/>
    </row>
    <row r="17" spans="1:29" x14ac:dyDescent="0.3">
      <c r="A17" s="126"/>
      <c r="B17" s="127"/>
      <c r="C17" s="127"/>
      <c r="D17" s="128"/>
      <c r="F17" s="126"/>
      <c r="G17" s="127"/>
      <c r="H17" s="127"/>
      <c r="I17" s="128"/>
      <c r="K17" s="126"/>
      <c r="L17" s="127"/>
      <c r="M17" s="127"/>
      <c r="N17" s="128"/>
      <c r="P17" s="126"/>
      <c r="Q17" s="127"/>
      <c r="R17" s="127"/>
      <c r="S17" s="128"/>
      <c r="U17" s="126"/>
      <c r="V17" s="127"/>
      <c r="W17" s="127"/>
      <c r="X17" s="128"/>
      <c r="Z17" s="126"/>
      <c r="AA17" s="127"/>
      <c r="AB17" s="127"/>
      <c r="AC17" s="128"/>
    </row>
    <row r="18" spans="1:29" x14ac:dyDescent="0.3">
      <c r="A18" s="126"/>
      <c r="B18" s="127"/>
      <c r="C18" s="127"/>
      <c r="D18" s="128"/>
      <c r="F18" s="126"/>
      <c r="G18" s="127"/>
      <c r="H18" s="127"/>
      <c r="I18" s="128"/>
      <c r="K18" s="126"/>
      <c r="L18" s="127"/>
      <c r="M18" s="127"/>
      <c r="N18" s="128"/>
      <c r="P18" s="126"/>
      <c r="Q18" s="127"/>
      <c r="R18" s="127"/>
      <c r="S18" s="128"/>
      <c r="U18" s="126"/>
      <c r="V18" s="127"/>
      <c r="W18" s="127"/>
      <c r="X18" s="128"/>
      <c r="Z18" s="126"/>
      <c r="AA18" s="127"/>
      <c r="AB18" s="127"/>
      <c r="AC18" s="128"/>
    </row>
    <row r="19" spans="1:29" x14ac:dyDescent="0.3">
      <c r="A19" s="126"/>
      <c r="B19" s="127"/>
      <c r="C19" s="127"/>
      <c r="D19" s="128"/>
      <c r="F19" s="126"/>
      <c r="G19" s="127"/>
      <c r="H19" s="127"/>
      <c r="I19" s="128"/>
      <c r="K19" s="126"/>
      <c r="L19" s="127"/>
      <c r="M19" s="127"/>
      <c r="N19" s="128"/>
      <c r="P19" s="126"/>
      <c r="Q19" s="127"/>
      <c r="R19" s="127"/>
      <c r="S19" s="128"/>
      <c r="U19" s="126"/>
      <c r="V19" s="127"/>
      <c r="W19" s="127"/>
      <c r="X19" s="128"/>
      <c r="Z19" s="126"/>
      <c r="AA19" s="127"/>
      <c r="AB19" s="127"/>
      <c r="AC19" s="128"/>
    </row>
    <row r="20" spans="1:29" x14ac:dyDescent="0.3">
      <c r="A20" s="126"/>
      <c r="B20" s="127"/>
      <c r="C20" s="127"/>
      <c r="D20" s="128"/>
      <c r="F20" s="126"/>
      <c r="G20" s="127"/>
      <c r="H20" s="127"/>
      <c r="I20" s="128"/>
      <c r="K20" s="126"/>
      <c r="L20" s="127"/>
      <c r="M20" s="127"/>
      <c r="N20" s="128"/>
      <c r="P20" s="126"/>
      <c r="Q20" s="127"/>
      <c r="R20" s="127"/>
      <c r="S20" s="128"/>
      <c r="U20" s="126"/>
      <c r="V20" s="127"/>
      <c r="W20" s="127"/>
      <c r="X20" s="128"/>
      <c r="Z20" s="126"/>
      <c r="AA20" s="127"/>
      <c r="AB20" s="127"/>
      <c r="AC20" s="128"/>
    </row>
    <row r="21" spans="1:29" x14ac:dyDescent="0.3">
      <c r="A21" s="126"/>
      <c r="B21" s="127"/>
      <c r="C21" s="127"/>
      <c r="D21" s="128"/>
      <c r="F21" s="126"/>
      <c r="G21" s="127"/>
      <c r="H21" s="127"/>
      <c r="I21" s="128"/>
      <c r="K21" s="126"/>
      <c r="L21" s="127"/>
      <c r="M21" s="127"/>
      <c r="N21" s="128"/>
      <c r="P21" s="126"/>
      <c r="Q21" s="127"/>
      <c r="R21" s="127"/>
      <c r="S21" s="128"/>
      <c r="U21" s="126"/>
      <c r="V21" s="127"/>
      <c r="W21" s="127"/>
      <c r="X21" s="128"/>
      <c r="Z21" s="126"/>
      <c r="AA21" s="127"/>
      <c r="AB21" s="127"/>
      <c r="AC21" s="128"/>
    </row>
    <row r="22" spans="1:29" x14ac:dyDescent="0.3">
      <c r="A22" s="126"/>
      <c r="B22" s="127"/>
      <c r="C22" s="127"/>
      <c r="D22" s="128"/>
      <c r="F22" s="126"/>
      <c r="G22" s="127"/>
      <c r="H22" s="127"/>
      <c r="I22" s="128"/>
      <c r="K22" s="126"/>
      <c r="L22" s="127"/>
      <c r="M22" s="127"/>
      <c r="N22" s="128"/>
      <c r="P22" s="126"/>
      <c r="Q22" s="127"/>
      <c r="R22" s="127"/>
      <c r="S22" s="128"/>
      <c r="U22" s="126"/>
      <c r="V22" s="127"/>
      <c r="W22" s="127"/>
      <c r="X22" s="128"/>
      <c r="Z22" s="126"/>
      <c r="AA22" s="127"/>
      <c r="AB22" s="127"/>
      <c r="AC22" s="128"/>
    </row>
    <row r="23" spans="1:29" x14ac:dyDescent="0.3">
      <c r="A23" s="126"/>
      <c r="B23" s="127"/>
      <c r="C23" s="127"/>
      <c r="D23" s="128"/>
      <c r="F23" s="126"/>
      <c r="G23" s="127"/>
      <c r="H23" s="127"/>
      <c r="I23" s="128"/>
      <c r="K23" s="126"/>
      <c r="L23" s="127"/>
      <c r="M23" s="127"/>
      <c r="N23" s="128"/>
      <c r="P23" s="126"/>
      <c r="Q23" s="127"/>
      <c r="R23" s="127"/>
      <c r="S23" s="128"/>
      <c r="U23" s="126"/>
      <c r="V23" s="127"/>
      <c r="W23" s="127"/>
      <c r="X23" s="128"/>
      <c r="Z23" s="126"/>
      <c r="AA23" s="127"/>
      <c r="AB23" s="127"/>
      <c r="AC23" s="128"/>
    </row>
    <row r="24" spans="1:29" x14ac:dyDescent="0.3">
      <c r="A24" s="126"/>
      <c r="B24" s="127"/>
      <c r="C24" s="127"/>
      <c r="D24" s="128"/>
      <c r="F24" s="126"/>
      <c r="G24" s="127"/>
      <c r="H24" s="127"/>
      <c r="I24" s="128"/>
      <c r="K24" s="126"/>
      <c r="L24" s="127"/>
      <c r="M24" s="127"/>
      <c r="N24" s="128"/>
      <c r="P24" s="126"/>
      <c r="Q24" s="127"/>
      <c r="R24" s="127"/>
      <c r="S24" s="128"/>
      <c r="U24" s="126"/>
      <c r="V24" s="127"/>
      <c r="W24" s="127"/>
      <c r="X24" s="128"/>
      <c r="Z24" s="126"/>
      <c r="AA24" s="127"/>
      <c r="AB24" s="127"/>
      <c r="AC24" s="128"/>
    </row>
    <row r="25" spans="1:29" x14ac:dyDescent="0.3">
      <c r="A25" s="126"/>
      <c r="B25" s="127"/>
      <c r="C25" s="127"/>
      <c r="D25" s="128"/>
      <c r="F25" s="126"/>
      <c r="G25" s="127"/>
      <c r="H25" s="127"/>
      <c r="I25" s="128"/>
      <c r="K25" s="126"/>
      <c r="L25" s="127"/>
      <c r="M25" s="127"/>
      <c r="N25" s="128"/>
      <c r="P25" s="126"/>
      <c r="Q25" s="127"/>
      <c r="R25" s="127"/>
      <c r="S25" s="128"/>
      <c r="U25" s="126"/>
      <c r="V25" s="127"/>
      <c r="W25" s="127"/>
      <c r="X25" s="128"/>
      <c r="Z25" s="126"/>
      <c r="AA25" s="127"/>
      <c r="AB25" s="127"/>
      <c r="AC25" s="128"/>
    </row>
    <row r="26" spans="1:29" x14ac:dyDescent="0.3">
      <c r="A26" s="126"/>
      <c r="B26" s="127"/>
      <c r="C26" s="127"/>
      <c r="D26" s="128"/>
      <c r="F26" s="126"/>
      <c r="G26" s="127"/>
      <c r="H26" s="127"/>
      <c r="I26" s="128"/>
      <c r="K26" s="126"/>
      <c r="L26" s="127"/>
      <c r="M26" s="127"/>
      <c r="N26" s="128"/>
      <c r="P26" s="126"/>
      <c r="Q26" s="127"/>
      <c r="R26" s="127"/>
      <c r="S26" s="128"/>
      <c r="U26" s="126"/>
      <c r="V26" s="127"/>
      <c r="W26" s="127"/>
      <c r="X26" s="128"/>
      <c r="Z26" s="126"/>
      <c r="AA26" s="127"/>
      <c r="AB26" s="127"/>
      <c r="AC26" s="128"/>
    </row>
    <row r="27" spans="1:29" x14ac:dyDescent="0.3">
      <c r="A27" s="126"/>
      <c r="B27" s="127"/>
      <c r="C27" s="127"/>
      <c r="D27" s="128"/>
      <c r="F27" s="126"/>
      <c r="G27" s="127"/>
      <c r="H27" s="127"/>
      <c r="I27" s="128"/>
      <c r="K27" s="126"/>
      <c r="L27" s="127"/>
      <c r="M27" s="127"/>
      <c r="N27" s="128"/>
      <c r="P27" s="126"/>
      <c r="Q27" s="127"/>
      <c r="R27" s="127"/>
      <c r="S27" s="128"/>
      <c r="U27" s="126"/>
      <c r="V27" s="127"/>
      <c r="W27" s="127"/>
      <c r="X27" s="128"/>
      <c r="Z27" s="126"/>
      <c r="AA27" s="127"/>
      <c r="AB27" s="127"/>
      <c r="AC27" s="128"/>
    </row>
    <row r="28" spans="1:29" x14ac:dyDescent="0.3">
      <c r="A28" s="126"/>
      <c r="B28" s="127"/>
      <c r="C28" s="127"/>
      <c r="D28" s="128"/>
      <c r="F28" s="126"/>
      <c r="G28" s="127"/>
      <c r="H28" s="127"/>
      <c r="I28" s="128"/>
      <c r="K28" s="126"/>
      <c r="L28" s="127"/>
      <c r="M28" s="127"/>
      <c r="N28" s="128"/>
      <c r="P28" s="126"/>
      <c r="Q28" s="127"/>
      <c r="R28" s="127"/>
      <c r="S28" s="128"/>
      <c r="U28" s="126"/>
      <c r="V28" s="127"/>
      <c r="W28" s="127"/>
      <c r="X28" s="128"/>
      <c r="Z28" s="126"/>
      <c r="AA28" s="127"/>
      <c r="AB28" s="127"/>
      <c r="AC28" s="128"/>
    </row>
    <row r="29" spans="1:29" x14ac:dyDescent="0.3">
      <c r="A29" s="126"/>
      <c r="B29" s="127"/>
      <c r="C29" s="127"/>
      <c r="D29" s="128"/>
      <c r="F29" s="126"/>
      <c r="G29" s="127"/>
      <c r="H29" s="127"/>
      <c r="I29" s="128"/>
      <c r="K29" s="126"/>
      <c r="L29" s="127"/>
      <c r="M29" s="127"/>
      <c r="N29" s="128"/>
      <c r="P29" s="126"/>
      <c r="Q29" s="127"/>
      <c r="R29" s="127"/>
      <c r="S29" s="128"/>
      <c r="U29" s="126"/>
      <c r="V29" s="127"/>
      <c r="W29" s="127"/>
      <c r="X29" s="128"/>
      <c r="Z29" s="126"/>
      <c r="AA29" s="127"/>
      <c r="AB29" s="127"/>
      <c r="AC29" s="128"/>
    </row>
    <row r="30" spans="1:29" x14ac:dyDescent="0.3">
      <c r="A30" s="129"/>
      <c r="B30" s="130"/>
      <c r="C30" s="130"/>
      <c r="D30" s="131"/>
      <c r="F30" s="129"/>
      <c r="G30" s="130"/>
      <c r="H30" s="130"/>
      <c r="I30" s="131"/>
      <c r="K30" s="129"/>
      <c r="L30" s="130"/>
      <c r="M30" s="130"/>
      <c r="N30" s="131"/>
      <c r="P30" s="129"/>
      <c r="Q30" s="130"/>
      <c r="R30" s="130"/>
      <c r="S30" s="131"/>
      <c r="U30" s="129"/>
      <c r="V30" s="130"/>
      <c r="W30" s="130"/>
      <c r="X30" s="131"/>
      <c r="Z30" s="129"/>
      <c r="AA30" s="130"/>
      <c r="AB30" s="130"/>
      <c r="AC30" s="131"/>
    </row>
    <row r="31" spans="1:29" x14ac:dyDescent="0.3">
      <c r="A31" s="106" t="s">
        <v>404</v>
      </c>
    </row>
    <row r="32" spans="1:29" x14ac:dyDescent="0.3">
      <c r="A32" s="106" t="s">
        <v>444</v>
      </c>
    </row>
    <row r="33" spans="1:1" ht="23.4" x14ac:dyDescent="0.45">
      <c r="A33" s="105" t="s">
        <v>405</v>
      </c>
    </row>
    <row r="34" spans="1:1" x14ac:dyDescent="0.3">
      <c r="A34" t="s">
        <v>406</v>
      </c>
    </row>
    <row r="35" spans="1:1" x14ac:dyDescent="0.3">
      <c r="A35" s="4" t="s">
        <v>445</v>
      </c>
    </row>
  </sheetData>
  <sheetProtection algorithmName="SHA-512" hashValue="Z7j+sRvVfG1jCazKxqIsf45ZplIbMG0pSOwLIrGF9C4K4asE+/ksPbSYqzw7KlBJJZw+gVl4flFfKigdt7x1sA==" saltValue="d7M7fBVJlxcVTu3caJXYEA==" spinCount="100000" sheet="1" objects="1" scenarios="1" selectLockedCells="1"/>
  <mergeCells count="15">
    <mergeCell ref="A2:D2"/>
    <mergeCell ref="F2:I2"/>
    <mergeCell ref="A10:D10"/>
    <mergeCell ref="G4:I5"/>
    <mergeCell ref="A11:D30"/>
    <mergeCell ref="F10:I10"/>
    <mergeCell ref="F11:I30"/>
    <mergeCell ref="Z10:AC10"/>
    <mergeCell ref="Z11:AC30"/>
    <mergeCell ref="K10:N10"/>
    <mergeCell ref="K11:N30"/>
    <mergeCell ref="P10:S10"/>
    <mergeCell ref="P11:S30"/>
    <mergeCell ref="U10:X10"/>
    <mergeCell ref="U11:X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1"/>
  <sheetViews>
    <sheetView workbookViewId="0">
      <selection activeCell="A2" sqref="A2:C2"/>
    </sheetView>
  </sheetViews>
  <sheetFormatPr defaultRowHeight="14.4" x14ac:dyDescent="0.3"/>
  <cols>
    <col min="1" max="1" width="35.6640625" customWidth="1"/>
    <col min="2" max="2" width="24.33203125" bestFit="1" customWidth="1"/>
    <col min="3" max="3" width="17.33203125" bestFit="1" customWidth="1"/>
    <col min="4" max="5" width="28.5546875" customWidth="1"/>
  </cols>
  <sheetData>
    <row r="1" spans="1:5" ht="16.8" x14ac:dyDescent="0.35">
      <c r="A1" t="s">
        <v>346</v>
      </c>
      <c r="B1" t="s">
        <v>366</v>
      </c>
      <c r="C1" t="s">
        <v>360</v>
      </c>
      <c r="D1" t="s">
        <v>175</v>
      </c>
      <c r="E1" t="s">
        <v>176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zoomScale="82" zoomScaleNormal="100" workbookViewId="0">
      <selection activeCell="A36" sqref="A36"/>
    </sheetView>
  </sheetViews>
  <sheetFormatPr defaultRowHeight="17.399999999999999" x14ac:dyDescent="0.45"/>
  <cols>
    <col min="1" max="9" width="9.44140625" style="22" customWidth="1"/>
    <col min="12" max="12" width="26.88671875" customWidth="1"/>
  </cols>
  <sheetData>
    <row r="3" spans="1:19" ht="159.75" customHeight="1" x14ac:dyDescent="0.45">
      <c r="L3" s="87" t="s">
        <v>431</v>
      </c>
      <c r="M3" s="88" t="s">
        <v>375</v>
      </c>
      <c r="O3" s="87" t="s">
        <v>345</v>
      </c>
      <c r="P3" s="88" t="s">
        <v>375</v>
      </c>
      <c r="R3" s="87" t="s">
        <v>6</v>
      </c>
      <c r="S3" s="88" t="s">
        <v>375</v>
      </c>
    </row>
    <row r="4" spans="1:19" ht="30.6" x14ac:dyDescent="0.55000000000000004">
      <c r="A4" s="150">
        <f>Name</f>
        <v>0</v>
      </c>
      <c r="B4" s="150"/>
      <c r="C4" s="150"/>
      <c r="D4" s="150"/>
      <c r="E4" s="150"/>
      <c r="F4" s="150"/>
      <c r="G4" s="150"/>
      <c r="H4" s="150"/>
      <c r="I4" s="150"/>
      <c r="L4" s="85" t="s">
        <v>432</v>
      </c>
      <c r="M4" s="86">
        <f>SUMIF(CalculationModule[Main material type],L4,CalculationModule[Total biogenic carbon (CSC) '[kg CO2e']])*-1</f>
        <v>0</v>
      </c>
      <c r="O4" s="85" t="s">
        <v>368</v>
      </c>
      <c r="P4" s="86">
        <f>SUMIF(CalculationModule[Product category],O4,CalculationModule[Total biogenic carbon (CSC) '[kg CO2e']])*-1</f>
        <v>0</v>
      </c>
      <c r="R4" s="85" t="str" cm="1">
        <f t="array" ref="R4:R7">_xlfn.UNIQUE(CalculationModule[Product name])</f>
        <v>Vuren (Picea spp)</v>
      </c>
      <c r="S4" s="86">
        <f>SUMIF(CalculationModule[Product name],R4,CalculationModule[Total biogenic carbon (CSC) '[kg CO2e']])</f>
        <v>-735.82666666666682</v>
      </c>
    </row>
    <row r="5" spans="1:19" ht="21.6" x14ac:dyDescent="0.55000000000000004">
      <c r="A5" s="23"/>
      <c r="B5" s="23"/>
      <c r="C5" s="23"/>
      <c r="D5" s="23"/>
      <c r="E5" s="27" t="s">
        <v>166</v>
      </c>
      <c r="F5" s="23"/>
      <c r="G5" s="23"/>
      <c r="H5" s="23"/>
      <c r="I5" s="23"/>
      <c r="L5" s="85" t="s">
        <v>433</v>
      </c>
      <c r="M5" s="86">
        <f>SUMIF(CalculationModule[Main material type],L5,CalculationModule[Total biogenic carbon (CSC) '[kg CO2e']])*-1</f>
        <v>0</v>
      </c>
      <c r="O5" s="85" t="s">
        <v>377</v>
      </c>
      <c r="P5" s="86">
        <f>SUMIF(CalculationModule[Product category],O5,CalculationModule[Total biogenic carbon (CSC) '[kg CO2e']])*-1</f>
        <v>0</v>
      </c>
      <c r="R5" s="85" t="str">
        <v>CLT (Cross Laminated Timber)</v>
      </c>
      <c r="S5" s="86">
        <f>SUMIF(CalculationModule[Product name],R5,CalculationModule[Total biogenic carbon (CSC) '[kg CO2e']])</f>
        <v>-762</v>
      </c>
    </row>
    <row r="6" spans="1:19" ht="19.2" x14ac:dyDescent="0.45">
      <c r="E6" s="28">
        <f>Developer</f>
        <v>0</v>
      </c>
      <c r="L6" s="85" t="s">
        <v>434</v>
      </c>
      <c r="M6" s="86">
        <f>SUMIF(CalculationModule[Main material type],L6,CalculationModule[Total biogenic carbon (CSC) '[kg CO2e']])*-1</f>
        <v>0</v>
      </c>
      <c r="O6" s="85" t="s">
        <v>369</v>
      </c>
      <c r="P6" s="86">
        <f>SUMIF(CalculationModule[Product category],O6,CalculationModule[Total biogenic carbon (CSC) '[kg CO2e']])*-1</f>
        <v>0</v>
      </c>
      <c r="R6" s="85" t="str">
        <v>OSB</v>
      </c>
      <c r="S6" s="86">
        <f>SUMIF(CalculationModule[Product name],R6,CalculationModule[Total biogenic carbon (CSC) '[kg CO2e']])</f>
        <v>-890</v>
      </c>
    </row>
    <row r="7" spans="1:19" ht="19.2" x14ac:dyDescent="0.45">
      <c r="A7" s="29" t="s">
        <v>167</v>
      </c>
      <c r="B7" s="26"/>
      <c r="C7" s="26"/>
      <c r="D7" s="26"/>
      <c r="F7" s="26"/>
      <c r="G7" s="26"/>
      <c r="H7" s="26"/>
      <c r="I7" s="26"/>
      <c r="L7" s="85" t="s">
        <v>435</v>
      </c>
      <c r="M7" s="86">
        <f>SUMIF(CalculationModule[Main material type],L7,CalculationModule[Total biogenic carbon (CSC) '[kg CO2e']])*-1</f>
        <v>0</v>
      </c>
      <c r="O7" s="85" t="s">
        <v>370</v>
      </c>
      <c r="P7" s="86">
        <f>SUMIF(CalculationModule[Product category],O7,CalculationModule[Total biogenic carbon (CSC) '[kg CO2e']])*-1</f>
        <v>0</v>
      </c>
      <c r="R7" s="85" t="str">
        <v/>
      </c>
      <c r="S7" s="86">
        <f>SUMIF(CalculationModule[Product name],R7,CalculationModule[Total biogenic carbon (CSC) '[kg CO2e']])</f>
        <v>0</v>
      </c>
    </row>
    <row r="8" spans="1:19" ht="14.4" x14ac:dyDescent="0.3">
      <c r="A8" s="152" t="s">
        <v>134</v>
      </c>
      <c r="B8" s="152"/>
      <c r="C8" s="152"/>
      <c r="D8" s="153">
        <f>IF(ISBLANK(Streetname_number),0,_xlfn.CONCAT(Streetname_number,", ",Postalcode," ",City,", ",Country))</f>
        <v>0</v>
      </c>
      <c r="E8" s="153"/>
      <c r="F8" s="153"/>
      <c r="G8" s="153"/>
      <c r="H8" s="153"/>
      <c r="I8" s="153"/>
      <c r="L8" s="85" t="s">
        <v>436</v>
      </c>
      <c r="M8" s="86">
        <f>SUMIF(CalculationModule[Main material type],L8,CalculationModule[Total biogenic carbon (CSC) '[kg CO2e']])*-1</f>
        <v>0</v>
      </c>
      <c r="O8" s="85" t="s">
        <v>371</v>
      </c>
      <c r="P8" s="86">
        <f>SUMIF(CalculationModule[Product category],O8,CalculationModule[Total biogenic carbon (CSC) '[kg CO2e']])*-1</f>
        <v>0</v>
      </c>
      <c r="R8" s="85"/>
      <c r="S8" s="86">
        <f>SUMIF(CalculationModule[Product name],R8,CalculationModule[Total biogenic carbon (CSC) '[kg CO2e']])</f>
        <v>0</v>
      </c>
    </row>
    <row r="9" spans="1:19" x14ac:dyDescent="0.45">
      <c r="A9" s="152" t="s">
        <v>343</v>
      </c>
      <c r="B9" s="152"/>
      <c r="C9" s="152"/>
      <c r="D9" s="26">
        <f>ProjectType</f>
        <v>0</v>
      </c>
      <c r="L9" s="85" t="s">
        <v>437</v>
      </c>
      <c r="M9" s="86">
        <f>SUMIF(CalculationModule[Main material type],L9,CalculationModule[Total biogenic carbon (CSC) '[kg CO2e']])*-1</f>
        <v>0</v>
      </c>
      <c r="O9" s="85" t="s">
        <v>429</v>
      </c>
      <c r="P9" s="86">
        <f>SUMIF(CalculationModule[Product category],O9,CalculationModule[Total biogenic carbon (CSC) '[kg CO2e']])*-1</f>
        <v>0</v>
      </c>
      <c r="R9" s="85"/>
      <c r="S9" s="86">
        <f>SUMIF(CalculationModule[Product name],R9,CalculationModule[Total biogenic carbon (CSC) '[kg CO2e']])</f>
        <v>0</v>
      </c>
    </row>
    <row r="10" spans="1:19" x14ac:dyDescent="0.45">
      <c r="A10" s="26" t="s">
        <v>99</v>
      </c>
      <c r="D10" s="30">
        <f>Ery</f>
        <v>0</v>
      </c>
      <c r="L10" s="85" t="s">
        <v>438</v>
      </c>
      <c r="M10" s="86">
        <f>SUMIF(CalculationModule[Main material type],L10,CalculationModule[Total biogenic carbon (CSC) '[kg CO2e']])*-1</f>
        <v>0</v>
      </c>
      <c r="O10" s="78" t="s">
        <v>430</v>
      </c>
      <c r="P10" s="79">
        <f>SUMIF(CalculationModule[Product category],O10,CalculationModule[Total biogenic carbon (CSC) '[kg CO2e']])*-1</f>
        <v>0</v>
      </c>
      <c r="R10" s="85"/>
      <c r="S10" s="86">
        <f>SUMIF(CalculationModule[Product name],R10,CalculationModule[Total biogenic carbon (CSC) '[kg CO2e']])</f>
        <v>0</v>
      </c>
    </row>
    <row r="11" spans="1:19" x14ac:dyDescent="0.45">
      <c r="A11" s="26" t="s">
        <v>91</v>
      </c>
      <c r="D11" s="30">
        <f>ProjectLifespan</f>
        <v>0</v>
      </c>
      <c r="E11" s="26" t="s">
        <v>93</v>
      </c>
      <c r="F11" s="26"/>
      <c r="G11" s="26"/>
      <c r="H11" s="26"/>
      <c r="I11" s="26"/>
      <c r="L11" s="85" t="s">
        <v>440</v>
      </c>
      <c r="M11" s="86">
        <f>SUMIF(CalculationModule[Main material type],L11,CalculationModule[Total biogenic carbon (CSC) '[kg CO2e']])*-1</f>
        <v>0</v>
      </c>
      <c r="O11" s="78" t="s">
        <v>376</v>
      </c>
      <c r="P11" s="79">
        <f>SUMIF(CalculationModule[Product category],O11,CalculationModule[Total biogenic carbon (CSC) '[kg CO2e']])*-1</f>
        <v>0</v>
      </c>
      <c r="R11" s="85"/>
      <c r="S11" s="86">
        <f>SUMIF(CalculationModule[Product name],R11,CalculationModule[Total biogenic carbon (CSC) '[kg CO2e']])</f>
        <v>0</v>
      </c>
    </row>
    <row r="12" spans="1:19" ht="16.2" x14ac:dyDescent="0.3">
      <c r="A12" s="26" t="s">
        <v>168</v>
      </c>
      <c r="B12" s="26"/>
      <c r="C12" s="26"/>
      <c r="D12" s="30">
        <f>GFA</f>
        <v>0</v>
      </c>
      <c r="E12" s="26" t="s">
        <v>171</v>
      </c>
      <c r="F12" s="26"/>
      <c r="G12" s="26"/>
      <c r="H12" s="26"/>
      <c r="I12" s="26"/>
      <c r="L12" s="78" t="s">
        <v>439</v>
      </c>
      <c r="M12" s="79">
        <f>SUMIF(CalculationModule[Main material type],L12,CalculationModule[Total biogenic carbon (CSC) '[kg CO2e']])*-1</f>
        <v>0</v>
      </c>
      <c r="R12" s="78"/>
      <c r="S12" s="86">
        <f>SUMIF(CalculationModule[Product name],R12,CalculationModule[Total biogenic carbon (CSC) '[kg CO2e']])</f>
        <v>0</v>
      </c>
    </row>
    <row r="13" spans="1:19" x14ac:dyDescent="0.45">
      <c r="A13" s="26" t="s">
        <v>414</v>
      </c>
      <c r="B13" s="26"/>
      <c r="C13" s="26"/>
      <c r="D13" s="30">
        <f>ProjectPhase</f>
        <v>0</v>
      </c>
      <c r="F13" s="26"/>
      <c r="G13" s="26"/>
      <c r="H13" s="26"/>
      <c r="I13" s="26"/>
      <c r="L13" s="78" t="s">
        <v>441</v>
      </c>
      <c r="M13" s="79">
        <f>SUMIF(CalculationModule[Main material type],L13,CalculationModule[Total biogenic carbon (CSC) '[kg CO2e']])*-1</f>
        <v>0</v>
      </c>
      <c r="R13" s="78"/>
      <c r="S13" s="86">
        <f>SUMIF(CalculationModule[Product name],R13,CalculationModule[Total biogenic carbon (CSC) '[kg CO2e']])</f>
        <v>0</v>
      </c>
    </row>
    <row r="14" spans="1:19" ht="12" customHeight="1" x14ac:dyDescent="0.45">
      <c r="B14" s="26"/>
      <c r="C14" s="26"/>
      <c r="F14" s="26"/>
      <c r="G14" s="26"/>
      <c r="H14" s="26"/>
      <c r="I14" s="26"/>
      <c r="L14" s="78" t="s">
        <v>442</v>
      </c>
      <c r="M14" s="79">
        <f>SUMIF(CalculationModule[Main material type],L14,CalculationModule[Total biogenic carbon (CSC) '[kg CO2e']])*-1</f>
        <v>0</v>
      </c>
      <c r="R14" s="78"/>
      <c r="S14" s="86">
        <f>SUMIF(CalculationModule[Product name],R14,CalculationModule[Total biogenic carbon (CSC) '[kg CO2e']])</f>
        <v>0</v>
      </c>
    </row>
    <row r="15" spans="1:19" ht="19.2" x14ac:dyDescent="0.45">
      <c r="A15" s="29" t="s">
        <v>169</v>
      </c>
      <c r="B15" s="26"/>
      <c r="C15" s="26"/>
      <c r="E15" s="26"/>
      <c r="F15" s="26"/>
      <c r="G15" s="26"/>
      <c r="H15" s="26"/>
      <c r="I15" s="26"/>
      <c r="L15" s="78" t="s">
        <v>443</v>
      </c>
      <c r="M15" s="79">
        <f>SUMIF(CalculationModule[Main material type],L15,CalculationModule[Total biogenic carbon (CSC) '[kg CO2e']])*-1</f>
        <v>0</v>
      </c>
      <c r="R15" s="78"/>
      <c r="S15" s="86">
        <f>SUMIF(CalculationModule[Product name],R15,CalculationModule[Total biogenic carbon (CSC) '[kg CO2e']])</f>
        <v>0</v>
      </c>
    </row>
    <row r="16" spans="1:19" ht="14.4" customHeight="1" x14ac:dyDescent="0.3">
      <c r="A16" s="154">
        <f>Description</f>
        <v>0</v>
      </c>
      <c r="B16" s="154"/>
      <c r="C16" s="154"/>
      <c r="D16" s="154"/>
      <c r="E16" s="154"/>
      <c r="F16" s="154"/>
      <c r="G16" s="154"/>
      <c r="H16" s="154"/>
      <c r="I16" s="154"/>
      <c r="L16" s="78" t="s">
        <v>376</v>
      </c>
      <c r="M16" s="79">
        <f>SUMIF(CalculationModule[Main material type],L16,CalculationModule[Total biogenic carbon (CSC) '[kg CO2e']])*-1</f>
        <v>0</v>
      </c>
      <c r="R16" s="78"/>
      <c r="S16" s="86">
        <f>SUMIF(CalculationModule[Product name],R16,CalculationModule[Total biogenic carbon (CSC) '[kg CO2e']])</f>
        <v>0</v>
      </c>
    </row>
    <row r="17" spans="1:19" ht="17.399999999999999" customHeight="1" x14ac:dyDescent="0.3">
      <c r="A17" s="154"/>
      <c r="B17" s="154"/>
      <c r="C17" s="154"/>
      <c r="D17" s="154"/>
      <c r="E17" s="154"/>
      <c r="F17" s="154"/>
      <c r="G17" s="154"/>
      <c r="H17" s="154"/>
      <c r="I17" s="154"/>
      <c r="R17" s="78"/>
      <c r="S17" s="86">
        <f>SUMIF(CalculationModule[Product name],R17,CalculationModule[Total biogenic carbon (CSC) '[kg CO2e']])</f>
        <v>0</v>
      </c>
    </row>
    <row r="18" spans="1:19" ht="15" customHeight="1" x14ac:dyDescent="0.3">
      <c r="A18" s="154"/>
      <c r="B18" s="154"/>
      <c r="C18" s="154"/>
      <c r="D18" s="154"/>
      <c r="E18" s="154"/>
      <c r="F18" s="154"/>
      <c r="G18" s="154"/>
      <c r="H18" s="154"/>
      <c r="I18" s="154"/>
      <c r="R18" s="78"/>
      <c r="S18" s="86">
        <f>SUMIF(CalculationModule[Product name],R18,CalculationModule[Total biogenic carbon (CSC) '[kg CO2e']])</f>
        <v>0</v>
      </c>
    </row>
    <row r="19" spans="1:19" ht="18" customHeight="1" x14ac:dyDescent="0.3">
      <c r="A19" s="154"/>
      <c r="B19" s="154"/>
      <c r="C19" s="154"/>
      <c r="D19" s="154"/>
      <c r="E19" s="154"/>
      <c r="F19" s="154"/>
      <c r="G19" s="154"/>
      <c r="H19" s="154"/>
      <c r="I19" s="154"/>
      <c r="R19" s="78"/>
      <c r="S19" s="86">
        <f>SUMIF(CalculationModule[Product name],R19,CalculationModule[Total biogenic carbon (CSC) '[kg CO2e']])</f>
        <v>0</v>
      </c>
    </row>
    <row r="20" spans="1:19" ht="11.4" customHeight="1" x14ac:dyDescent="0.3">
      <c r="A20" s="114"/>
      <c r="B20" s="114"/>
      <c r="C20" s="114"/>
      <c r="D20" s="114"/>
      <c r="E20" s="114"/>
      <c r="F20" s="114"/>
      <c r="G20" s="114"/>
      <c r="H20" s="114"/>
      <c r="I20" s="114"/>
      <c r="R20" s="78"/>
      <c r="S20" s="86">
        <f>SUMIF(CalculationModule[Product name],R20,CalculationModule[Total biogenic carbon (CSC) '[kg CO2e']])</f>
        <v>0</v>
      </c>
    </row>
    <row r="21" spans="1:19" ht="15" customHeight="1" x14ac:dyDescent="0.45">
      <c r="A21" s="120" t="s">
        <v>427</v>
      </c>
      <c r="F21" s="122">
        <f>CSC_total*-1/1000</f>
        <v>2.3878266666666668</v>
      </c>
      <c r="G21" s="120" t="s">
        <v>446</v>
      </c>
      <c r="R21" s="78"/>
      <c r="S21" s="86">
        <f>SUMIF(CalculationModule[Product name],R21,CalculationModule[Total biogenic carbon (CSC) '[kg CO2e']])</f>
        <v>0</v>
      </c>
    </row>
    <row r="22" spans="1:19" ht="15" customHeight="1" x14ac:dyDescent="0.3">
      <c r="A22" s="151" t="s">
        <v>413</v>
      </c>
      <c r="B22" s="151"/>
      <c r="C22" s="151"/>
      <c r="D22" s="151"/>
      <c r="E22" s="151"/>
      <c r="F22" s="151"/>
      <c r="G22" s="151"/>
      <c r="H22" s="151"/>
      <c r="I22" s="151"/>
      <c r="R22" s="78"/>
      <c r="S22" s="86">
        <f>SUMIF(CalculationModule[Product name],R22,CalculationModule[Total biogenic carbon (CSC) '[kg CO2e']])</f>
        <v>0</v>
      </c>
    </row>
    <row r="23" spans="1:19" ht="15" customHeight="1" x14ac:dyDescent="0.3">
      <c r="A23" s="111"/>
      <c r="B23" s="111"/>
      <c r="C23" s="111"/>
      <c r="D23" s="144">
        <f>NCRB_CalculationModule!$C$9</f>
        <v>2.3878266666666668</v>
      </c>
      <c r="E23" s="144"/>
      <c r="F23" s="144"/>
      <c r="G23" s="118"/>
      <c r="H23" s="26"/>
      <c r="I23" s="26"/>
      <c r="R23" s="78"/>
      <c r="S23" s="86">
        <f>SUMIF(CalculationModule[Product name],R23,CalculationModule[Total biogenic carbon (CSC) '[kg CO2e']])</f>
        <v>0</v>
      </c>
    </row>
    <row r="24" spans="1:19" ht="15" customHeight="1" x14ac:dyDescent="0.3">
      <c r="A24" s="111"/>
      <c r="B24" s="111"/>
      <c r="C24" s="111"/>
      <c r="D24" s="144"/>
      <c r="E24" s="144"/>
      <c r="F24" s="144"/>
      <c r="G24" s="118"/>
      <c r="H24" s="110"/>
      <c r="I24" s="26"/>
      <c r="R24" s="78"/>
      <c r="S24" s="86">
        <f>SUMIF(CalculationModule[Product name],R24,CalculationModule[Total biogenic carbon (CSC) '[kg CO2e']])</f>
        <v>0</v>
      </c>
    </row>
    <row r="25" spans="1:19" ht="17.399999999999999" customHeight="1" x14ac:dyDescent="0.45">
      <c r="D25" s="144"/>
      <c r="E25" s="144"/>
      <c r="F25" s="144"/>
      <c r="G25" s="31" t="s">
        <v>172</v>
      </c>
    </row>
    <row r="26" spans="1:19" ht="15" customHeight="1" x14ac:dyDescent="0.3">
      <c r="A26" s="148" t="s">
        <v>417</v>
      </c>
      <c r="B26" s="148"/>
      <c r="C26" s="148"/>
      <c r="D26" s="148"/>
      <c r="E26" s="148"/>
      <c r="F26" s="148"/>
      <c r="G26" s="148"/>
      <c r="H26" s="148"/>
      <c r="I26" s="148"/>
      <c r="R26" s="78"/>
      <c r="S26" s="86">
        <f>SUMIF(CalculationModule[Product name],R26,CalculationModule[Total biogenic carbon (CSC) '[kg CO2e']])</f>
        <v>0</v>
      </c>
    </row>
    <row r="27" spans="1:19" ht="15" customHeight="1" x14ac:dyDescent="0.45">
      <c r="A27" s="117"/>
      <c r="B27" s="117"/>
      <c r="D27" s="145" t="e">
        <f>NCRB_CalculationModule!$C$9/GFA*1000</f>
        <v>#DIV/0!</v>
      </c>
      <c r="E27" s="145"/>
      <c r="F27" s="145"/>
      <c r="G27" s="116"/>
      <c r="R27" s="78"/>
      <c r="S27" s="86">
        <f>SUMIF(CalculationModule[Product name],R27,CalculationModule[Total biogenic carbon (CSC) '[kg CO2e']])</f>
        <v>0</v>
      </c>
    </row>
    <row r="28" spans="1:19" ht="15" customHeight="1" x14ac:dyDescent="0.45">
      <c r="A28" s="117"/>
      <c r="B28" s="117"/>
      <c r="C28" s="119"/>
      <c r="D28" s="145"/>
      <c r="E28" s="145"/>
      <c r="F28" s="145"/>
      <c r="G28" s="116"/>
      <c r="I28" s="112"/>
      <c r="R28" s="78"/>
      <c r="S28" s="86">
        <f>SUMIF(CalculationModule[Product name],R28,CalculationModule[Total biogenic carbon (CSC) '[kg CO2e']])</f>
        <v>0</v>
      </c>
    </row>
    <row r="29" spans="1:19" ht="15" customHeight="1" x14ac:dyDescent="0.45">
      <c r="B29" s="112"/>
      <c r="C29" s="119"/>
      <c r="D29" s="145"/>
      <c r="E29" s="145"/>
      <c r="F29" s="145"/>
      <c r="G29" s="110" t="s">
        <v>416</v>
      </c>
      <c r="H29" s="112"/>
      <c r="I29" s="112"/>
      <c r="R29" s="78"/>
      <c r="S29" s="86">
        <f>SUMIF(CalculationModule[Product name],R29,CalculationModule[Total biogenic carbon (CSC) '[kg CO2e']])</f>
        <v>0</v>
      </c>
    </row>
    <row r="30" spans="1:19" ht="15" customHeight="1" x14ac:dyDescent="0.45">
      <c r="A30" s="120"/>
      <c r="B30" s="112"/>
      <c r="C30" s="113"/>
      <c r="D30" s="113"/>
      <c r="E30" s="113"/>
      <c r="H30" s="112"/>
      <c r="I30" s="112"/>
      <c r="R30" s="78"/>
      <c r="S30" s="86">
        <f>SUMIF(CalculationModule[Product name],R30,CalculationModule[Total biogenic carbon (CSC) '[kg CO2e']])</f>
        <v>0</v>
      </c>
    </row>
    <row r="31" spans="1:19" ht="15" customHeight="1" x14ac:dyDescent="0.45">
      <c r="A31" s="112" t="s">
        <v>428</v>
      </c>
      <c r="B31" s="112"/>
      <c r="C31" s="113"/>
      <c r="D31" s="113"/>
      <c r="F31" s="112">
        <f>MinimumTotalLifespan</f>
        <v>0</v>
      </c>
      <c r="G31" s="112" t="s">
        <v>93</v>
      </c>
      <c r="H31" s="112"/>
      <c r="I31" s="112"/>
      <c r="R31" s="78"/>
      <c r="S31" s="86">
        <f>SUMIF(CalculationModule[Product name],R31,CalculationModule[Total biogenic carbon (CSC) '[kg CO2e']])</f>
        <v>0</v>
      </c>
    </row>
    <row r="32" spans="1:19" ht="15" customHeight="1" x14ac:dyDescent="0.45">
      <c r="R32" s="78"/>
      <c r="S32" s="86">
        <f>SUMIF(CalculationModule[Product name],R32,CalculationModule[Total biogenic carbon (CSC) '[kg CO2e']])</f>
        <v>0</v>
      </c>
    </row>
    <row r="33" spans="1:19" ht="15" customHeight="1" x14ac:dyDescent="0.3">
      <c r="A33" s="26"/>
      <c r="B33" s="26"/>
      <c r="C33" s="26"/>
      <c r="D33" s="26"/>
      <c r="E33" s="26"/>
      <c r="F33" s="26"/>
      <c r="G33" s="26"/>
      <c r="H33" s="26"/>
      <c r="I33" s="26"/>
      <c r="R33" s="78"/>
      <c r="S33" s="86">
        <f>SUMIF(CalculationModule[Product name],R33,CalculationModule[Total biogenic carbon (CSC) '[kg CO2e']])</f>
        <v>0</v>
      </c>
    </row>
    <row r="34" spans="1:19" ht="15" customHeight="1" x14ac:dyDescent="0.3">
      <c r="A34" s="115"/>
      <c r="B34" s="115"/>
      <c r="C34" s="115"/>
      <c r="D34" s="115"/>
      <c r="E34" s="115"/>
      <c r="F34" s="115"/>
      <c r="G34" s="115"/>
      <c r="H34" s="115"/>
      <c r="I34" s="115"/>
      <c r="R34" s="78"/>
      <c r="S34" s="86">
        <f>SUMIF(CalculationModule[Product name],R34,CalculationModule[Total biogenic carbon (CSC) '[kg CO2e']])</f>
        <v>0</v>
      </c>
    </row>
    <row r="35" spans="1:19" ht="15" customHeight="1" x14ac:dyDescent="0.3">
      <c r="A35" s="149" t="s">
        <v>449</v>
      </c>
      <c r="B35" s="149"/>
      <c r="C35" s="149"/>
      <c r="D35" s="149"/>
      <c r="E35" s="149"/>
      <c r="F35" s="149"/>
      <c r="G35" s="149"/>
      <c r="H35" s="149"/>
      <c r="I35" s="149"/>
      <c r="R35" s="78"/>
      <c r="S35" s="86">
        <f>SUMIF(CalculationModule[Product name],R35,CalculationModule[Total biogenic carbon (CSC) '[kg CO2e']])</f>
        <v>0</v>
      </c>
    </row>
    <row r="36" spans="1:19" ht="15" customHeight="1" x14ac:dyDescent="0.3">
      <c r="A36" s="26"/>
      <c r="B36" s="26"/>
      <c r="C36" s="26"/>
      <c r="D36" s="26"/>
      <c r="E36" s="26"/>
      <c r="F36" s="26"/>
      <c r="G36" s="26"/>
      <c r="H36" s="26"/>
      <c r="I36" s="26"/>
      <c r="R36" s="78"/>
      <c r="S36" s="86">
        <f>SUMIF(CalculationModule[Product name],R36,CalculationModule[Total biogenic carbon (CSC) '[kg CO2e']])</f>
        <v>0</v>
      </c>
    </row>
    <row r="37" spans="1:19" ht="15" customHeight="1" x14ac:dyDescent="0.45">
      <c r="B37" s="115"/>
      <c r="C37" s="115"/>
      <c r="D37" s="115"/>
      <c r="E37" s="115"/>
      <c r="F37" s="115"/>
      <c r="G37" s="115"/>
      <c r="H37" s="115"/>
      <c r="I37" s="115"/>
      <c r="R37" s="78"/>
      <c r="S37" s="86">
        <f>SUMIF(CalculationModule[Product name],R37,CalculationModule[Total biogenic carbon (CSC) '[kg CO2e']])</f>
        <v>0</v>
      </c>
    </row>
    <row r="38" spans="1:19" ht="15" customHeight="1" x14ac:dyDescent="0.3">
      <c r="A38" s="115"/>
      <c r="B38" s="115"/>
      <c r="C38" s="115"/>
      <c r="D38" s="115"/>
      <c r="E38" s="115"/>
      <c r="F38" s="115"/>
      <c r="G38" s="115"/>
      <c r="H38" s="115"/>
      <c r="I38" s="115"/>
      <c r="R38" s="78"/>
      <c r="S38" s="86">
        <f>SUMIF(CalculationModule[Product name],R38,CalculationModule[Total biogenic carbon (CSC) '[kg CO2e']])</f>
        <v>0</v>
      </c>
    </row>
    <row r="39" spans="1:19" ht="15" customHeight="1" x14ac:dyDescent="0.3">
      <c r="A39" s="115"/>
      <c r="B39" s="115"/>
      <c r="C39" s="115"/>
      <c r="D39" s="115"/>
      <c r="E39" s="115"/>
      <c r="F39" s="115"/>
      <c r="G39" s="115"/>
      <c r="H39" s="115"/>
      <c r="I39" s="115"/>
      <c r="R39" s="78"/>
      <c r="S39" s="86">
        <f>SUMIF(CalculationModule[Product name],R39,CalculationModule[Total biogenic carbon (CSC) '[kg CO2e']])</f>
        <v>0</v>
      </c>
    </row>
    <row r="40" spans="1:19" x14ac:dyDescent="0.45">
      <c r="R40" s="78"/>
      <c r="S40" s="86">
        <f>SUMIF(CalculationModule[Product name],R40,CalculationModule[Total biogenic carbon (CSC) '[kg CO2e']])</f>
        <v>0</v>
      </c>
    </row>
    <row r="41" spans="1:19" ht="15" customHeight="1" x14ac:dyDescent="0.45">
      <c r="R41" s="78"/>
      <c r="S41" s="86">
        <f>SUMIF(CalculationModule[Product name],R41,CalculationModule[Total biogenic carbon (CSC) '[kg CO2e']])</f>
        <v>0</v>
      </c>
    </row>
    <row r="42" spans="1:19" ht="15" customHeight="1" x14ac:dyDescent="0.45">
      <c r="R42" s="78"/>
      <c r="S42" s="86">
        <f>SUMIF(CalculationModule[Product name],R42,CalculationModule[Total biogenic carbon (CSC) '[kg CO2e']])</f>
        <v>0</v>
      </c>
    </row>
    <row r="43" spans="1:19" ht="15" customHeight="1" x14ac:dyDescent="0.45">
      <c r="R43" s="78"/>
      <c r="S43" s="86">
        <f>SUMIF(CalculationModule[Product name],R43,CalculationModule[Total biogenic carbon (CSC) '[kg CO2e']])</f>
        <v>0</v>
      </c>
    </row>
    <row r="44" spans="1:19" x14ac:dyDescent="0.45">
      <c r="R44" s="78"/>
      <c r="S44" s="86">
        <f>SUMIF(CalculationModule[Product name],R44,CalculationModule[Total biogenic carbon (CSC) '[kg CO2e']])</f>
        <v>0</v>
      </c>
    </row>
    <row r="45" spans="1:19" x14ac:dyDescent="0.45">
      <c r="R45" s="78"/>
      <c r="S45" s="86">
        <f>SUMIF(CalculationModule[Product name],R45,CalculationModule[Total biogenic carbon (CSC) '[kg CO2e']])</f>
        <v>0</v>
      </c>
    </row>
    <row r="46" spans="1:19" x14ac:dyDescent="0.45">
      <c r="R46" s="78"/>
      <c r="S46" s="86">
        <f>SUMIF(CalculationModule[Product name],R46,CalculationModule[Total biogenic carbon (CSC) '[kg CO2e']])</f>
        <v>0</v>
      </c>
    </row>
    <row r="47" spans="1:19" x14ac:dyDescent="0.45">
      <c r="R47" s="78"/>
      <c r="S47" s="86">
        <f>SUMIF(CalculationModule[Product name],R47,CalculationModule[Total biogenic carbon (CSC) '[kg CO2e']])</f>
        <v>0</v>
      </c>
    </row>
    <row r="48" spans="1:19" x14ac:dyDescent="0.45">
      <c r="R48" s="78"/>
      <c r="S48" s="86">
        <f>SUMIF(CalculationModule[Product name],R48,CalculationModule[Total biogenic carbon (CSC) '[kg CO2e']])</f>
        <v>0</v>
      </c>
    </row>
    <row r="49" spans="1:19" x14ac:dyDescent="0.45">
      <c r="R49" s="78"/>
      <c r="S49" s="86">
        <f>SUMIF(CalculationModule[Product name],R49,CalculationModule[Total biogenic carbon (CSC) '[kg CO2e']])</f>
        <v>0</v>
      </c>
    </row>
    <row r="50" spans="1:19" x14ac:dyDescent="0.45">
      <c r="R50" s="78"/>
      <c r="S50" s="86">
        <f>SUMIF(CalculationModule[Product name],R50,CalculationModule[Total biogenic carbon (CSC) '[kg CO2e']])</f>
        <v>0</v>
      </c>
    </row>
    <row r="51" spans="1:19" x14ac:dyDescent="0.45">
      <c r="R51" s="78"/>
      <c r="S51" s="86">
        <f>SUMIF(CalculationModule[Product name],R51,CalculationModule[Total biogenic carbon (CSC) '[kg CO2e']])</f>
        <v>0</v>
      </c>
    </row>
    <row r="52" spans="1:19" ht="18" x14ac:dyDescent="0.35">
      <c r="A52" s="29" t="s">
        <v>170</v>
      </c>
      <c r="B52" s="26"/>
      <c r="C52" s="26"/>
      <c r="D52" s="26"/>
      <c r="E52" s="26"/>
      <c r="F52" s="26"/>
      <c r="G52" s="26"/>
      <c r="H52" s="26"/>
      <c r="I52" s="26"/>
      <c r="R52" s="78"/>
      <c r="S52" s="86">
        <f>SUMIF(CalculationModule[Product name],R52,CalculationModule[Total biogenic carbon (CSC) '[kg CO2e']])</f>
        <v>0</v>
      </c>
    </row>
    <row r="53" spans="1:19" ht="18.75" customHeight="1" x14ac:dyDescent="0.3">
      <c r="A53" s="147" t="s">
        <v>173</v>
      </c>
      <c r="B53" s="147"/>
      <c r="C53" s="147"/>
      <c r="D53" s="147"/>
      <c r="E53" s="147"/>
      <c r="F53" s="147"/>
      <c r="G53" s="147"/>
      <c r="H53" s="147"/>
      <c r="I53" s="147"/>
      <c r="R53" s="78"/>
      <c r="S53" s="86">
        <f>SUMIF(CalculationModule[Product name],R53,CalculationModule[Total biogenic carbon (CSC) '[kg CO2e']])</f>
        <v>0</v>
      </c>
    </row>
    <row r="54" spans="1:19" ht="18.75" customHeight="1" x14ac:dyDescent="0.3">
      <c r="A54" s="147"/>
      <c r="B54" s="147"/>
      <c r="C54" s="147"/>
      <c r="D54" s="147"/>
      <c r="E54" s="147"/>
      <c r="F54" s="147"/>
      <c r="G54" s="147"/>
      <c r="H54" s="147"/>
      <c r="I54" s="147"/>
      <c r="R54" s="78"/>
      <c r="S54" s="86">
        <f>SUMIF(CalculationModule[Product name],R54,CalculationModule[Total biogenic carbon (CSC) '[kg CO2e']])</f>
        <v>0</v>
      </c>
    </row>
    <row r="55" spans="1:19" ht="18.75" customHeight="1" x14ac:dyDescent="0.3">
      <c r="A55" s="147"/>
      <c r="B55" s="147"/>
      <c r="C55" s="147"/>
      <c r="D55" s="147"/>
      <c r="E55" s="147"/>
      <c r="F55" s="147"/>
      <c r="G55" s="147"/>
      <c r="H55" s="147"/>
      <c r="I55" s="147"/>
      <c r="R55" s="78"/>
      <c r="S55" s="86">
        <f>SUMIF(CalculationModule[Product name],R55,CalculationModule[Total biogenic carbon (CSC) '[kg CO2e']])</f>
        <v>0</v>
      </c>
    </row>
    <row r="56" spans="1:19" ht="136.80000000000001" x14ac:dyDescent="0.45">
      <c r="A56" s="146" t="s">
        <v>6</v>
      </c>
      <c r="B56" s="146"/>
      <c r="C56" s="146"/>
      <c r="D56" s="146"/>
      <c r="E56" s="89" t="s">
        <v>354</v>
      </c>
      <c r="F56" s="89" t="s">
        <v>425</v>
      </c>
      <c r="G56" s="89" t="s">
        <v>378</v>
      </c>
      <c r="H56" s="89" t="s">
        <v>353</v>
      </c>
      <c r="I56" s="90"/>
      <c r="R56" s="78"/>
      <c r="S56" s="86">
        <f>SUMIF(CalculationModule[Product name],R56,CalculationModule[Total biogenic carbon (CSC) '[kg CO2e']])</f>
        <v>0</v>
      </c>
    </row>
    <row r="57" spans="1:19" ht="14.4" x14ac:dyDescent="0.3">
      <c r="A57" s="24" t="str" cm="1">
        <f t="array" ref="A57:A59">_xlfn._xlws.FILTER(CalculationModule[Product name],CalculationModule[Product name]&lt;&gt;"")</f>
        <v>Vuren (Picea spp)</v>
      </c>
      <c r="B57" s="24"/>
      <c r="C57" s="24"/>
      <c r="D57" s="24"/>
      <c r="E57" s="24" t="str" cm="1">
        <f t="array" ref="E57:E153">_xlfn._xlws.FILTER(CalculationModule[Product quantity],CalculationModule[Product quantity]&lt;&gt;"")</f>
        <v>1 m3</v>
      </c>
      <c r="F57" s="24" cm="1">
        <f t="array" ref="F57:F59">_xlfn._xlws.FILTER(CalculationModule[Carbon content 
'[kg CO2e/unit']],CalculationModule[Carbon content 
'[kg CO2e/unit']]&lt;&gt;"")</f>
        <v>-735.82666666666682</v>
      </c>
      <c r="G57" s="24" cm="1">
        <f t="array" ref="G57:G59">_xlfn._xlws.FILTER(CalculationModule[Total biogenic carbon (CSC) '[kg CO2e']],CalculationModule[Total biogenic carbon (CSC) '[kg CO2e']]&lt;&gt;"")</f>
        <v>-735.82666666666682</v>
      </c>
      <c r="H57" s="24" t="e" cm="1" vm="1">
        <f t="array" ref="H57">_xlfn._xlws.FILTER(CalculationModule[Total lifespan '[years']],CalculationModule[Total lifespan '[years']]&lt;&gt;"")</f>
        <v>#VALUE!</v>
      </c>
      <c r="I57" s="24"/>
      <c r="R57" s="78"/>
      <c r="S57" s="86">
        <f>SUMIF(CalculationModule[Product name],R57,CalculationModule[Total biogenic carbon (CSC) '[kg CO2e']])</f>
        <v>0</v>
      </c>
    </row>
    <row r="58" spans="1:19" ht="14.4" x14ac:dyDescent="0.3">
      <c r="A58" s="25" t="str">
        <v>CLT (Cross Laminated Timber)</v>
      </c>
      <c r="B58" s="25"/>
      <c r="C58" s="25"/>
      <c r="D58" s="25"/>
      <c r="E58" s="25" t="str">
        <v>1 m3</v>
      </c>
      <c r="F58" s="25">
        <v>-762</v>
      </c>
      <c r="G58" s="25">
        <v>-762</v>
      </c>
      <c r="H58" s="25"/>
      <c r="I58" s="25"/>
      <c r="R58" s="78"/>
      <c r="S58" s="86">
        <f>SUMIF(CalculationModule[Product name],R58,CalculationModule[Total biogenic carbon (CSC) '[kg CO2e']])</f>
        <v>0</v>
      </c>
    </row>
    <row r="59" spans="1:19" ht="14.4" x14ac:dyDescent="0.3">
      <c r="A59" s="24" t="str">
        <v>OSB</v>
      </c>
      <c r="B59" s="24"/>
      <c r="C59" s="24"/>
      <c r="D59" s="24"/>
      <c r="E59" s="24" t="str">
        <v>1 m3</v>
      </c>
      <c r="F59" s="24">
        <v>-890</v>
      </c>
      <c r="G59" s="24">
        <v>-890</v>
      </c>
      <c r="H59" s="24"/>
      <c r="I59" s="24"/>
      <c r="R59" s="78"/>
      <c r="S59" s="86">
        <f>SUMIF(CalculationModule[Product name],R59,CalculationModule[Total biogenic carbon (CSC) '[kg CO2e']])</f>
        <v>0</v>
      </c>
    </row>
    <row r="60" spans="1:19" ht="14.4" x14ac:dyDescent="0.3">
      <c r="A60" s="25"/>
      <c r="B60" s="25"/>
      <c r="C60" s="25"/>
      <c r="D60" s="25"/>
      <c r="E60" s="25" t="str">
        <v xml:space="preserve"> </v>
      </c>
      <c r="F60" s="25"/>
      <c r="G60" s="25"/>
      <c r="H60" s="25"/>
      <c r="I60" s="25"/>
      <c r="R60" s="78"/>
      <c r="S60" s="86">
        <f>SUMIF(CalculationModule[Product name],R60,CalculationModule[Total biogenic carbon (CSC) '[kg CO2e']])</f>
        <v>0</v>
      </c>
    </row>
    <row r="61" spans="1:19" ht="14.4" x14ac:dyDescent="0.3">
      <c r="A61" s="24"/>
      <c r="B61" s="24"/>
      <c r="C61" s="24"/>
      <c r="D61" s="24"/>
      <c r="E61" s="24" t="str">
        <v xml:space="preserve"> </v>
      </c>
      <c r="F61" s="24"/>
      <c r="G61" s="24"/>
      <c r="H61" s="24"/>
      <c r="I61" s="24"/>
      <c r="R61" s="78"/>
      <c r="S61" s="86">
        <f>SUMIF(CalculationModule[Product name],R61,CalculationModule[Total biogenic carbon (CSC) '[kg CO2e']])</f>
        <v>0</v>
      </c>
    </row>
    <row r="62" spans="1:19" ht="14.4" x14ac:dyDescent="0.3">
      <c r="A62" s="25"/>
      <c r="B62" s="25"/>
      <c r="C62" s="25"/>
      <c r="D62" s="25"/>
      <c r="E62" s="25" t="str">
        <v xml:space="preserve"> </v>
      </c>
      <c r="F62" s="25"/>
      <c r="G62" s="25"/>
      <c r="H62" s="25"/>
      <c r="I62" s="25"/>
      <c r="R62" s="78"/>
      <c r="S62" s="86">
        <f>SUMIF(CalculationModule[Product name],R62,CalculationModule[Total biogenic carbon (CSC) '[kg CO2e']])</f>
        <v>0</v>
      </c>
    </row>
    <row r="63" spans="1:19" ht="14.4" x14ac:dyDescent="0.3">
      <c r="A63" s="24"/>
      <c r="B63" s="24"/>
      <c r="C63" s="24"/>
      <c r="D63" s="24"/>
      <c r="E63" s="24" t="str">
        <v xml:space="preserve"> </v>
      </c>
      <c r="F63" s="24"/>
      <c r="G63" s="24"/>
      <c r="H63" s="24"/>
      <c r="I63" s="24"/>
      <c r="R63" s="78"/>
      <c r="S63" s="86">
        <f>SUMIF(CalculationModule[Product name],R63,CalculationModule[Total biogenic carbon (CSC) '[kg CO2e']])</f>
        <v>0</v>
      </c>
    </row>
    <row r="64" spans="1:19" ht="14.4" x14ac:dyDescent="0.3">
      <c r="A64" s="25"/>
      <c r="B64" s="25"/>
      <c r="C64" s="25"/>
      <c r="D64" s="25"/>
      <c r="E64" s="25" t="str">
        <v xml:space="preserve"> </v>
      </c>
      <c r="F64" s="25"/>
      <c r="G64" s="25"/>
      <c r="H64" s="25"/>
      <c r="I64" s="25"/>
      <c r="R64" s="78"/>
      <c r="S64" s="86">
        <f>SUMIF(CalculationModule[Product name],R64,CalculationModule[Total biogenic carbon (CSC) '[kg CO2e']])</f>
        <v>0</v>
      </c>
    </row>
    <row r="65" spans="1:19" ht="14.4" x14ac:dyDescent="0.3">
      <c r="A65" s="24"/>
      <c r="B65" s="24"/>
      <c r="C65" s="24"/>
      <c r="D65" s="24"/>
      <c r="E65" s="24" t="str">
        <v xml:space="preserve"> </v>
      </c>
      <c r="F65" s="24"/>
      <c r="G65" s="24"/>
      <c r="H65" s="24"/>
      <c r="I65" s="24"/>
      <c r="R65" s="78"/>
      <c r="S65" s="86">
        <f>SUMIF(CalculationModule[Product name],R65,CalculationModule[Total biogenic carbon (CSC) '[kg CO2e']])</f>
        <v>0</v>
      </c>
    </row>
    <row r="66" spans="1:19" ht="14.4" x14ac:dyDescent="0.3">
      <c r="A66" s="25"/>
      <c r="B66" s="25"/>
      <c r="C66" s="25"/>
      <c r="D66" s="25"/>
      <c r="E66" s="25" t="str">
        <v xml:space="preserve"> </v>
      </c>
      <c r="F66" s="25"/>
      <c r="G66" s="25"/>
      <c r="H66" s="25"/>
      <c r="I66" s="25"/>
      <c r="R66" s="78"/>
      <c r="S66" s="86">
        <f>SUMIF(CalculationModule[Product name],R66,CalculationModule[Total biogenic carbon (CSC) '[kg CO2e']])</f>
        <v>0</v>
      </c>
    </row>
    <row r="67" spans="1:19" ht="14.4" x14ac:dyDescent="0.3">
      <c r="A67" s="24"/>
      <c r="B67" s="24"/>
      <c r="C67" s="24"/>
      <c r="D67" s="24"/>
      <c r="E67" s="24" t="str">
        <v xml:space="preserve"> </v>
      </c>
      <c r="F67" s="24"/>
      <c r="G67" s="24"/>
      <c r="H67" s="24"/>
      <c r="I67" s="24"/>
      <c r="R67" s="78"/>
      <c r="S67" s="86">
        <f>SUMIF(CalculationModule[Product name],R67,CalculationModule[Total biogenic carbon (CSC) '[kg CO2e']])</f>
        <v>0</v>
      </c>
    </row>
    <row r="68" spans="1:19" ht="14.4" x14ac:dyDescent="0.3">
      <c r="A68" s="25"/>
      <c r="B68" s="25"/>
      <c r="C68" s="25"/>
      <c r="D68" s="25"/>
      <c r="E68" s="25" t="str">
        <v xml:space="preserve"> </v>
      </c>
      <c r="F68" s="25"/>
      <c r="G68" s="25"/>
      <c r="H68" s="25"/>
      <c r="I68" s="25"/>
      <c r="R68" s="78"/>
      <c r="S68" s="86">
        <f>SUMIF(CalculationModule[Product name],R68,CalculationModule[Total biogenic carbon (CSC) '[kg CO2e']])</f>
        <v>0</v>
      </c>
    </row>
    <row r="69" spans="1:19" ht="14.4" x14ac:dyDescent="0.3">
      <c r="A69" s="24"/>
      <c r="B69" s="24"/>
      <c r="C69" s="24"/>
      <c r="D69" s="24"/>
      <c r="E69" s="24" t="str">
        <v xml:space="preserve"> </v>
      </c>
      <c r="F69" s="24"/>
      <c r="G69" s="24"/>
      <c r="H69" s="24"/>
      <c r="I69" s="24"/>
      <c r="R69" s="78"/>
      <c r="S69" s="86">
        <f>SUMIF(CalculationModule[Product name],R69,CalculationModule[Total biogenic carbon (CSC) '[kg CO2e']])</f>
        <v>0</v>
      </c>
    </row>
    <row r="70" spans="1:19" ht="14.4" x14ac:dyDescent="0.3">
      <c r="A70" s="25"/>
      <c r="B70" s="25"/>
      <c r="C70" s="25"/>
      <c r="D70" s="25"/>
      <c r="E70" s="25" t="str">
        <v xml:space="preserve"> </v>
      </c>
      <c r="F70" s="25"/>
      <c r="G70" s="25"/>
      <c r="H70" s="25"/>
      <c r="I70" s="25"/>
      <c r="R70" s="78"/>
      <c r="S70" s="86">
        <f>SUMIF(CalculationModule[Product name],R70,CalculationModule[Total biogenic carbon (CSC) '[kg CO2e']])</f>
        <v>0</v>
      </c>
    </row>
    <row r="71" spans="1:19" ht="14.4" x14ac:dyDescent="0.3">
      <c r="A71" s="24"/>
      <c r="B71" s="24"/>
      <c r="C71" s="24"/>
      <c r="D71" s="24"/>
      <c r="E71" s="24" t="str">
        <v xml:space="preserve"> </v>
      </c>
      <c r="F71" s="24"/>
      <c r="G71" s="24"/>
      <c r="H71" s="24"/>
      <c r="I71" s="24"/>
      <c r="R71" s="78"/>
      <c r="S71" s="86">
        <f>SUMIF(CalculationModule[Product name],R71,CalculationModule[Total biogenic carbon (CSC) '[kg CO2e']])</f>
        <v>0</v>
      </c>
    </row>
    <row r="72" spans="1:19" ht="14.4" x14ac:dyDescent="0.3">
      <c r="A72" s="25"/>
      <c r="B72" s="25"/>
      <c r="C72" s="25"/>
      <c r="D72" s="25"/>
      <c r="E72" s="25" t="str">
        <v xml:space="preserve"> </v>
      </c>
      <c r="F72" s="25"/>
      <c r="G72" s="25"/>
      <c r="H72" s="25"/>
      <c r="I72" s="25"/>
      <c r="R72" s="78"/>
      <c r="S72" s="86">
        <f>SUMIF(CalculationModule[Product name],R72,CalculationModule[Total biogenic carbon (CSC) '[kg CO2e']])</f>
        <v>0</v>
      </c>
    </row>
    <row r="73" spans="1:19" ht="14.4" x14ac:dyDescent="0.3">
      <c r="A73" s="24"/>
      <c r="B73" s="24"/>
      <c r="C73" s="24"/>
      <c r="D73" s="24"/>
      <c r="E73" s="24" t="str">
        <v xml:space="preserve"> </v>
      </c>
      <c r="F73" s="24"/>
      <c r="G73" s="24"/>
      <c r="H73" s="24"/>
      <c r="I73" s="24"/>
      <c r="R73" s="78"/>
      <c r="S73" s="86">
        <f>SUMIF(CalculationModule[Product name],R73,CalculationModule[Total biogenic carbon (CSC) '[kg CO2e']])</f>
        <v>0</v>
      </c>
    </row>
    <row r="74" spans="1:19" ht="14.4" x14ac:dyDescent="0.3">
      <c r="A74" s="25"/>
      <c r="B74" s="25"/>
      <c r="C74" s="25"/>
      <c r="D74" s="25"/>
      <c r="E74" s="25" t="str">
        <v xml:space="preserve"> </v>
      </c>
      <c r="F74" s="25"/>
      <c r="G74" s="25"/>
      <c r="H74" s="25"/>
      <c r="I74" s="25"/>
      <c r="R74" s="78"/>
      <c r="S74" s="86">
        <f>SUMIF(CalculationModule[Product name],R74,CalculationModule[Total biogenic carbon (CSC) '[kg CO2e']])</f>
        <v>0</v>
      </c>
    </row>
    <row r="75" spans="1:19" ht="14.4" x14ac:dyDescent="0.3">
      <c r="A75" s="24"/>
      <c r="B75" s="24"/>
      <c r="C75" s="24"/>
      <c r="D75" s="24"/>
      <c r="E75" s="24" t="str">
        <v xml:space="preserve"> </v>
      </c>
      <c r="F75" s="24"/>
      <c r="G75" s="24"/>
      <c r="H75" s="24"/>
      <c r="I75" s="24"/>
      <c r="R75" s="78"/>
      <c r="S75" s="86">
        <f>SUMIF(CalculationModule[Product name],R75,CalculationModule[Total biogenic carbon (CSC) '[kg CO2e']])</f>
        <v>0</v>
      </c>
    </row>
    <row r="76" spans="1:19" ht="14.4" x14ac:dyDescent="0.3">
      <c r="A76" s="25"/>
      <c r="B76" s="25"/>
      <c r="C76" s="25"/>
      <c r="D76" s="25"/>
      <c r="E76" s="25" t="str">
        <v xml:space="preserve"> </v>
      </c>
      <c r="F76" s="25"/>
      <c r="G76" s="25"/>
      <c r="H76" s="25"/>
      <c r="I76" s="25"/>
      <c r="R76" s="78"/>
      <c r="S76" s="86">
        <f>SUMIF(CalculationModule[Product name],R76,CalculationModule[Total biogenic carbon (CSC) '[kg CO2e']])</f>
        <v>0</v>
      </c>
    </row>
    <row r="77" spans="1:19" ht="14.4" x14ac:dyDescent="0.3">
      <c r="A77" s="24"/>
      <c r="B77" s="24"/>
      <c r="C77" s="24"/>
      <c r="D77" s="24"/>
      <c r="E77" s="24" t="str">
        <v xml:space="preserve"> </v>
      </c>
      <c r="F77" s="24"/>
      <c r="G77" s="24"/>
      <c r="H77" s="24"/>
      <c r="I77" s="24"/>
      <c r="R77" s="78"/>
      <c r="S77" s="86">
        <f>SUMIF(CalculationModule[Product name],R77,CalculationModule[Total biogenic carbon (CSC) '[kg CO2e']])</f>
        <v>0</v>
      </c>
    </row>
    <row r="78" spans="1:19" ht="14.4" x14ac:dyDescent="0.3">
      <c r="A78" s="25"/>
      <c r="B78" s="25"/>
      <c r="C78" s="25"/>
      <c r="D78" s="25"/>
      <c r="E78" s="25" t="str">
        <v xml:space="preserve"> </v>
      </c>
      <c r="F78" s="25"/>
      <c r="G78" s="25"/>
      <c r="H78" s="25"/>
      <c r="I78" s="25"/>
      <c r="R78" s="78"/>
      <c r="S78" s="86">
        <f>SUMIF(CalculationModule[Product name],R78,CalculationModule[Total biogenic carbon (CSC) '[kg CO2e']])</f>
        <v>0</v>
      </c>
    </row>
    <row r="79" spans="1:19" ht="14.4" x14ac:dyDescent="0.3">
      <c r="A79" s="24"/>
      <c r="B79" s="24"/>
      <c r="C79" s="24"/>
      <c r="D79" s="24"/>
      <c r="E79" s="24" t="str">
        <v xml:space="preserve"> </v>
      </c>
      <c r="F79" s="24"/>
      <c r="G79" s="24"/>
      <c r="H79" s="24"/>
      <c r="I79" s="24"/>
      <c r="R79" s="78"/>
      <c r="S79" s="86">
        <f>SUMIF(CalculationModule[Product name],R79,CalculationModule[Total biogenic carbon (CSC) '[kg CO2e']])</f>
        <v>0</v>
      </c>
    </row>
    <row r="80" spans="1:19" ht="14.4" x14ac:dyDescent="0.3">
      <c r="A80" s="25"/>
      <c r="B80" s="25"/>
      <c r="C80" s="25"/>
      <c r="D80" s="25"/>
      <c r="E80" s="25" t="str">
        <v xml:space="preserve"> </v>
      </c>
      <c r="F80" s="25"/>
      <c r="G80" s="25"/>
      <c r="H80" s="25"/>
      <c r="I80" s="25"/>
      <c r="R80" s="78"/>
      <c r="S80" s="86">
        <f>SUMIF(CalculationModule[Product name],R80,CalculationModule[Total biogenic carbon (CSC) '[kg CO2e']])</f>
        <v>0</v>
      </c>
    </row>
    <row r="81" spans="1:19" ht="14.4" x14ac:dyDescent="0.3">
      <c r="A81" s="24"/>
      <c r="B81" s="24"/>
      <c r="C81" s="24"/>
      <c r="D81" s="24"/>
      <c r="E81" s="24" t="str">
        <v xml:space="preserve"> </v>
      </c>
      <c r="F81" s="24"/>
      <c r="G81" s="24"/>
      <c r="H81" s="24"/>
      <c r="I81" s="24"/>
      <c r="R81" s="78"/>
      <c r="S81" s="86">
        <f>SUMIF(CalculationModule[Product name],R81,CalculationModule[Total biogenic carbon (CSC) '[kg CO2e']])</f>
        <v>0</v>
      </c>
    </row>
    <row r="82" spans="1:19" ht="14.4" x14ac:dyDescent="0.3">
      <c r="A82" s="25"/>
      <c r="B82" s="25"/>
      <c r="C82" s="25"/>
      <c r="D82" s="25"/>
      <c r="E82" s="25" t="str">
        <v xml:space="preserve"> </v>
      </c>
      <c r="F82" s="25"/>
      <c r="G82" s="25"/>
      <c r="H82" s="25"/>
      <c r="I82" s="25"/>
      <c r="R82" s="78"/>
      <c r="S82" s="86">
        <f>SUMIF(CalculationModule[Product name],R82,CalculationModule[Total biogenic carbon (CSC) '[kg CO2e']])</f>
        <v>0</v>
      </c>
    </row>
    <row r="83" spans="1:19" ht="14.4" x14ac:dyDescent="0.3">
      <c r="A83" s="24"/>
      <c r="B83" s="24"/>
      <c r="C83" s="24"/>
      <c r="D83" s="24"/>
      <c r="E83" s="24" t="str">
        <v xml:space="preserve"> </v>
      </c>
      <c r="F83" s="24"/>
      <c r="G83" s="24"/>
      <c r="H83" s="24"/>
      <c r="I83" s="24"/>
      <c r="R83" s="78"/>
      <c r="S83" s="86">
        <f>SUMIF(CalculationModule[Product name],R83,CalculationModule[Total biogenic carbon (CSC) '[kg CO2e']])</f>
        <v>0</v>
      </c>
    </row>
    <row r="84" spans="1:19" ht="14.4" x14ac:dyDescent="0.3">
      <c r="A84" s="25"/>
      <c r="B84" s="25"/>
      <c r="C84" s="25"/>
      <c r="D84" s="25"/>
      <c r="E84" s="25" t="str">
        <v xml:space="preserve"> </v>
      </c>
      <c r="F84" s="25"/>
      <c r="G84" s="25"/>
      <c r="H84" s="25"/>
      <c r="I84" s="25"/>
      <c r="R84" s="78"/>
      <c r="S84" s="86">
        <f>SUMIF(CalculationModule[Product name],R84,CalculationModule[Total biogenic carbon (CSC) '[kg CO2e']])</f>
        <v>0</v>
      </c>
    </row>
    <row r="85" spans="1:19" ht="14.4" x14ac:dyDescent="0.3">
      <c r="A85" s="24"/>
      <c r="B85" s="24"/>
      <c r="C85" s="24"/>
      <c r="D85" s="24"/>
      <c r="E85" s="24" t="str">
        <v xml:space="preserve"> </v>
      </c>
      <c r="F85" s="24"/>
      <c r="G85" s="24"/>
      <c r="H85" s="24"/>
      <c r="I85" s="24"/>
      <c r="R85" s="78"/>
      <c r="S85" s="86">
        <f>SUMIF(CalculationModule[Product name],R85,CalculationModule[Total biogenic carbon (CSC) '[kg CO2e']])</f>
        <v>0</v>
      </c>
    </row>
    <row r="86" spans="1:19" ht="14.4" x14ac:dyDescent="0.3">
      <c r="A86" s="25"/>
      <c r="B86" s="25"/>
      <c r="C86" s="25"/>
      <c r="D86" s="25"/>
      <c r="E86" s="25" t="str">
        <v xml:space="preserve"> </v>
      </c>
      <c r="F86" s="25"/>
      <c r="G86" s="25"/>
      <c r="H86" s="25"/>
      <c r="I86" s="25"/>
      <c r="R86" s="78"/>
      <c r="S86" s="86">
        <f>SUMIF(CalculationModule[Product name],R86,CalculationModule[Total biogenic carbon (CSC) '[kg CO2e']])</f>
        <v>0</v>
      </c>
    </row>
    <row r="87" spans="1:19" ht="14.4" x14ac:dyDescent="0.3">
      <c r="A87" s="24"/>
      <c r="B87" s="24"/>
      <c r="C87" s="24"/>
      <c r="D87" s="24"/>
      <c r="E87" s="24" t="str">
        <v xml:space="preserve"> </v>
      </c>
      <c r="F87" s="24"/>
      <c r="G87" s="24"/>
      <c r="H87" s="24"/>
      <c r="I87" s="24"/>
      <c r="R87" s="78"/>
      <c r="S87" s="86">
        <f>SUMIF(CalculationModule[Product name],R87,CalculationModule[Total biogenic carbon (CSC) '[kg CO2e']])</f>
        <v>0</v>
      </c>
    </row>
    <row r="88" spans="1:19" ht="14.4" x14ac:dyDescent="0.3">
      <c r="A88" s="25"/>
      <c r="B88" s="25"/>
      <c r="C88" s="25"/>
      <c r="D88" s="25"/>
      <c r="E88" s="25" t="str">
        <v xml:space="preserve"> </v>
      </c>
      <c r="F88" s="25"/>
      <c r="G88" s="25"/>
      <c r="H88" s="25"/>
      <c r="I88" s="25"/>
      <c r="R88" s="78"/>
      <c r="S88" s="86">
        <f>SUMIF(CalculationModule[Product name],R88,CalculationModule[Total biogenic carbon (CSC) '[kg CO2e']])</f>
        <v>0</v>
      </c>
    </row>
    <row r="89" spans="1:19" ht="14.4" x14ac:dyDescent="0.3">
      <c r="A89" s="24"/>
      <c r="B89" s="24"/>
      <c r="C89" s="24"/>
      <c r="D89" s="24"/>
      <c r="E89" s="24" t="str">
        <v xml:space="preserve"> </v>
      </c>
      <c r="F89" s="24"/>
      <c r="G89" s="24"/>
      <c r="H89" s="24"/>
      <c r="I89" s="24"/>
      <c r="R89" s="78"/>
      <c r="S89" s="86">
        <f>SUMIF(CalculationModule[Product name],R89,CalculationModule[Total biogenic carbon (CSC) '[kg CO2e']])</f>
        <v>0</v>
      </c>
    </row>
    <row r="90" spans="1:19" ht="14.4" x14ac:dyDescent="0.3">
      <c r="A90" s="25"/>
      <c r="B90" s="25"/>
      <c r="C90" s="25"/>
      <c r="D90" s="25"/>
      <c r="E90" s="25" t="str">
        <v xml:space="preserve"> </v>
      </c>
      <c r="F90" s="25"/>
      <c r="G90" s="25"/>
      <c r="H90" s="25"/>
      <c r="I90" s="25"/>
      <c r="R90" s="78"/>
      <c r="S90" s="86">
        <f>SUMIF(CalculationModule[Product name],R90,CalculationModule[Total biogenic carbon (CSC) '[kg CO2e']])</f>
        <v>0</v>
      </c>
    </row>
    <row r="91" spans="1:19" ht="14.4" x14ac:dyDescent="0.3">
      <c r="A91" s="24"/>
      <c r="B91" s="24"/>
      <c r="C91" s="24"/>
      <c r="D91" s="24"/>
      <c r="E91" s="24" t="str">
        <v xml:space="preserve"> </v>
      </c>
      <c r="F91" s="24"/>
      <c r="G91" s="24"/>
      <c r="H91" s="24"/>
      <c r="I91" s="24"/>
      <c r="R91" s="78"/>
      <c r="S91" s="86">
        <f>SUMIF(CalculationModule[Product name],R91,CalculationModule[Total biogenic carbon (CSC) '[kg CO2e']])</f>
        <v>0</v>
      </c>
    </row>
    <row r="92" spans="1:19" ht="14.4" x14ac:dyDescent="0.3">
      <c r="A92" s="25"/>
      <c r="B92" s="25"/>
      <c r="C92" s="25"/>
      <c r="D92" s="25"/>
      <c r="E92" s="25" t="str">
        <v xml:space="preserve"> </v>
      </c>
      <c r="F92" s="25"/>
      <c r="G92" s="25"/>
      <c r="H92" s="25"/>
      <c r="I92" s="25"/>
      <c r="R92" s="78"/>
      <c r="S92" s="86">
        <f>SUMIF(CalculationModule[Product name],R92,CalculationModule[Total biogenic carbon (CSC) '[kg CO2e']])</f>
        <v>0</v>
      </c>
    </row>
    <row r="93" spans="1:19" ht="14.4" x14ac:dyDescent="0.3">
      <c r="A93" s="24"/>
      <c r="B93" s="24"/>
      <c r="C93" s="24"/>
      <c r="D93" s="24"/>
      <c r="E93" s="24" t="str">
        <v xml:space="preserve"> </v>
      </c>
      <c r="F93" s="24"/>
      <c r="G93" s="24"/>
      <c r="H93" s="24"/>
      <c r="I93" s="24"/>
      <c r="R93" s="78"/>
      <c r="S93" s="86">
        <f>SUMIF(CalculationModule[Product name],R93,CalculationModule[Total biogenic carbon (CSC) '[kg CO2e']])</f>
        <v>0</v>
      </c>
    </row>
    <row r="94" spans="1:19" ht="14.4" x14ac:dyDescent="0.3">
      <c r="A94" s="25"/>
      <c r="B94" s="25"/>
      <c r="C94" s="25"/>
      <c r="D94" s="25"/>
      <c r="E94" s="25" t="str">
        <v xml:space="preserve"> </v>
      </c>
      <c r="F94" s="25"/>
      <c r="G94" s="25"/>
      <c r="H94" s="25"/>
      <c r="I94" s="25"/>
      <c r="R94" s="78"/>
      <c r="S94" s="86">
        <f>SUMIF(CalculationModule[Product name],R94,CalculationModule[Total biogenic carbon (CSC) '[kg CO2e']])</f>
        <v>0</v>
      </c>
    </row>
    <row r="95" spans="1:19" ht="14.4" x14ac:dyDescent="0.3">
      <c r="A95" s="24"/>
      <c r="B95" s="24"/>
      <c r="C95" s="24"/>
      <c r="D95" s="24"/>
      <c r="E95" s="24" t="str">
        <v xml:space="preserve"> </v>
      </c>
      <c r="F95" s="24"/>
      <c r="G95" s="24"/>
      <c r="H95" s="24"/>
      <c r="I95" s="24"/>
      <c r="R95" s="78"/>
      <c r="S95" s="86">
        <f>SUMIF(CalculationModule[Product name],R95,CalculationModule[Total biogenic carbon (CSC) '[kg CO2e']])</f>
        <v>0</v>
      </c>
    </row>
    <row r="96" spans="1:19" ht="14.4" x14ac:dyDescent="0.3">
      <c r="A96" s="25"/>
      <c r="B96" s="25"/>
      <c r="C96" s="25"/>
      <c r="D96" s="25"/>
      <c r="E96" s="25" t="str">
        <v xml:space="preserve"> </v>
      </c>
      <c r="F96" s="25"/>
      <c r="G96" s="25"/>
      <c r="H96" s="25"/>
      <c r="I96" s="25"/>
      <c r="R96" s="78"/>
      <c r="S96" s="86">
        <f>SUMIF(CalculationModule[Product name],R96,CalculationModule[Total biogenic carbon (CSC) '[kg CO2e']])</f>
        <v>0</v>
      </c>
    </row>
    <row r="97" spans="1:19" ht="14.4" x14ac:dyDescent="0.3">
      <c r="A97" s="24"/>
      <c r="B97" s="24"/>
      <c r="C97" s="24"/>
      <c r="D97" s="24"/>
      <c r="E97" s="24" t="str">
        <v xml:space="preserve"> </v>
      </c>
      <c r="F97" s="24"/>
      <c r="G97" s="24"/>
      <c r="H97" s="24"/>
      <c r="I97" s="24"/>
      <c r="R97" s="78"/>
      <c r="S97" s="86">
        <f>SUMIF(CalculationModule[Product name],R97,CalculationModule[Total biogenic carbon (CSC) '[kg CO2e']])</f>
        <v>0</v>
      </c>
    </row>
    <row r="98" spans="1:19" ht="14.4" x14ac:dyDescent="0.3">
      <c r="A98" s="25"/>
      <c r="B98" s="25"/>
      <c r="C98" s="25"/>
      <c r="D98" s="25"/>
      <c r="E98" s="25" t="str">
        <v xml:space="preserve"> </v>
      </c>
      <c r="F98" s="25"/>
      <c r="G98" s="25"/>
      <c r="H98" s="25"/>
      <c r="I98" s="25"/>
      <c r="R98" s="78"/>
      <c r="S98" s="86">
        <f>SUMIF(CalculationModule[Product name],R98,CalculationModule[Total biogenic carbon (CSC) '[kg CO2e']])</f>
        <v>0</v>
      </c>
    </row>
    <row r="99" spans="1:19" ht="14.4" x14ac:dyDescent="0.3">
      <c r="A99" s="24"/>
      <c r="B99" s="24"/>
      <c r="C99" s="24"/>
      <c r="D99" s="24"/>
      <c r="E99" s="24" t="str">
        <v xml:space="preserve"> </v>
      </c>
      <c r="F99" s="24"/>
      <c r="G99" s="24"/>
      <c r="H99" s="24"/>
      <c r="I99" s="24"/>
      <c r="R99" s="78"/>
      <c r="S99" s="86">
        <f>SUMIF(CalculationModule[Product name],R99,CalculationModule[Total biogenic carbon (CSC) '[kg CO2e']])</f>
        <v>0</v>
      </c>
    </row>
    <row r="100" spans="1:19" ht="14.4" x14ac:dyDescent="0.3">
      <c r="A100" s="25"/>
      <c r="B100" s="25"/>
      <c r="C100" s="25"/>
      <c r="D100" s="25"/>
      <c r="E100" s="25" t="str">
        <v xml:space="preserve"> </v>
      </c>
      <c r="F100" s="25"/>
      <c r="G100" s="25"/>
      <c r="H100" s="25"/>
      <c r="I100" s="25"/>
      <c r="R100" s="78"/>
      <c r="S100" s="86">
        <f>SUMIF(CalculationModule[Product name],R100,CalculationModule[Total biogenic carbon (CSC) '[kg CO2e']])</f>
        <v>0</v>
      </c>
    </row>
    <row r="101" spans="1:19" ht="14.4" x14ac:dyDescent="0.3">
      <c r="A101" s="24"/>
      <c r="B101" s="24"/>
      <c r="C101" s="24"/>
      <c r="D101" s="24"/>
      <c r="E101" s="24" t="str">
        <v xml:space="preserve"> </v>
      </c>
      <c r="F101" s="24"/>
      <c r="G101" s="24"/>
      <c r="H101" s="24"/>
      <c r="I101" s="24"/>
      <c r="R101" s="78"/>
      <c r="S101" s="86">
        <f>SUMIF(CalculationModule[Product name],R101,CalculationModule[Total biogenic carbon (CSC) '[kg CO2e']])</f>
        <v>0</v>
      </c>
    </row>
    <row r="102" spans="1:19" ht="14.4" x14ac:dyDescent="0.3">
      <c r="A102" s="25"/>
      <c r="B102" s="25"/>
      <c r="C102" s="25"/>
      <c r="D102" s="25"/>
      <c r="E102" s="25" t="str">
        <v xml:space="preserve"> </v>
      </c>
      <c r="F102" s="25"/>
      <c r="G102" s="25"/>
      <c r="H102" s="25"/>
      <c r="I102" s="25"/>
      <c r="R102" s="78"/>
      <c r="S102" s="86">
        <f>SUMIF(CalculationModule[Product name],R102,CalculationModule[Total biogenic carbon (CSC) '[kg CO2e']])</f>
        <v>0</v>
      </c>
    </row>
    <row r="103" spans="1:19" ht="14.4" x14ac:dyDescent="0.3">
      <c r="A103" s="24"/>
      <c r="B103" s="24"/>
      <c r="C103" s="24"/>
      <c r="D103" s="24"/>
      <c r="E103" s="24" t="str">
        <v xml:space="preserve"> </v>
      </c>
      <c r="F103" s="24"/>
      <c r="G103" s="24"/>
      <c r="H103" s="24"/>
      <c r="I103" s="24"/>
      <c r="R103" s="78"/>
      <c r="S103" s="86">
        <f>SUMIF(CalculationModule[Product name],R103,CalculationModule[Total biogenic carbon (CSC) '[kg CO2e']])</f>
        <v>0</v>
      </c>
    </row>
    <row r="104" spans="1:19" ht="14.4" x14ac:dyDescent="0.3">
      <c r="A104" s="25"/>
      <c r="B104" s="25"/>
      <c r="C104" s="25"/>
      <c r="D104" s="25"/>
      <c r="E104" s="25" t="str">
        <v xml:space="preserve"> </v>
      </c>
      <c r="F104" s="25"/>
      <c r="G104" s="25"/>
      <c r="H104" s="25"/>
      <c r="I104" s="25"/>
      <c r="R104" s="78"/>
      <c r="S104" s="86">
        <f>SUMIF(CalculationModule[Product name],R104,CalculationModule[Total biogenic carbon (CSC) '[kg CO2e']])</f>
        <v>0</v>
      </c>
    </row>
    <row r="105" spans="1:19" ht="14.4" x14ac:dyDescent="0.3">
      <c r="A105" s="24"/>
      <c r="B105" s="24"/>
      <c r="C105" s="24"/>
      <c r="D105" s="24"/>
      <c r="E105" s="24" t="str">
        <v xml:space="preserve"> </v>
      </c>
      <c r="F105" s="24"/>
      <c r="G105" s="24"/>
      <c r="H105" s="24"/>
      <c r="I105" s="24"/>
      <c r="R105" s="78"/>
      <c r="S105" s="86">
        <f>SUMIF(CalculationModule[Product name],R105,CalculationModule[Total biogenic carbon (CSC) '[kg CO2e']])</f>
        <v>0</v>
      </c>
    </row>
    <row r="106" spans="1:19" ht="14.4" x14ac:dyDescent="0.3">
      <c r="A106" s="25"/>
      <c r="B106" s="25"/>
      <c r="C106" s="25"/>
      <c r="D106" s="25"/>
      <c r="E106" s="25" t="str">
        <v xml:space="preserve"> </v>
      </c>
      <c r="F106" s="25"/>
      <c r="G106" s="25"/>
      <c r="H106" s="25"/>
      <c r="I106" s="25"/>
    </row>
    <row r="107" spans="1:19" ht="14.4" x14ac:dyDescent="0.3">
      <c r="A107" s="24"/>
      <c r="B107" s="24"/>
      <c r="C107" s="24"/>
      <c r="D107" s="24"/>
      <c r="E107" s="24" t="str">
        <v xml:space="preserve"> </v>
      </c>
      <c r="F107" s="24"/>
      <c r="G107" s="24"/>
      <c r="H107" s="24"/>
      <c r="I107" s="24"/>
    </row>
    <row r="108" spans="1:19" ht="14.4" x14ac:dyDescent="0.3">
      <c r="A108" s="25"/>
      <c r="B108" s="25"/>
      <c r="C108" s="25"/>
      <c r="D108" s="25"/>
      <c r="E108" s="25" t="str">
        <v xml:space="preserve"> </v>
      </c>
      <c r="F108" s="25"/>
      <c r="G108" s="25"/>
      <c r="H108" s="25"/>
      <c r="I108" s="25"/>
    </row>
    <row r="109" spans="1:19" ht="14.4" x14ac:dyDescent="0.3">
      <c r="A109" s="24"/>
      <c r="B109" s="24"/>
      <c r="C109" s="24"/>
      <c r="D109" s="24"/>
      <c r="E109" s="24" t="str">
        <v xml:space="preserve"> </v>
      </c>
      <c r="F109" s="24"/>
      <c r="G109" s="24"/>
      <c r="H109" s="24"/>
      <c r="I109" s="24"/>
    </row>
    <row r="110" spans="1:19" ht="14.4" x14ac:dyDescent="0.3">
      <c r="A110" s="25"/>
      <c r="B110" s="25"/>
      <c r="C110" s="25"/>
      <c r="D110" s="25"/>
      <c r="E110" s="25" t="str">
        <v xml:space="preserve"> </v>
      </c>
      <c r="F110" s="25"/>
      <c r="G110" s="25"/>
      <c r="H110" s="25"/>
      <c r="I110" s="25"/>
    </row>
    <row r="111" spans="1:19" ht="14.4" x14ac:dyDescent="0.3">
      <c r="A111" s="24"/>
      <c r="B111" s="24"/>
      <c r="C111" s="24"/>
      <c r="D111" s="24"/>
      <c r="E111" s="24" t="str">
        <v xml:space="preserve"> </v>
      </c>
      <c r="F111" s="24"/>
      <c r="G111" s="24"/>
      <c r="H111" s="24"/>
      <c r="I111" s="24"/>
    </row>
    <row r="112" spans="1:19" ht="14.4" x14ac:dyDescent="0.3">
      <c r="A112" s="25"/>
      <c r="B112" s="25"/>
      <c r="C112" s="25"/>
      <c r="D112" s="25"/>
      <c r="E112" s="25" t="str">
        <v xml:space="preserve"> </v>
      </c>
      <c r="F112" s="25"/>
      <c r="G112" s="25"/>
      <c r="H112" s="25"/>
      <c r="I112" s="25"/>
    </row>
    <row r="113" spans="1:9" ht="14.4" x14ac:dyDescent="0.3">
      <c r="A113" s="24"/>
      <c r="B113" s="24"/>
      <c r="C113" s="24"/>
      <c r="D113" s="24"/>
      <c r="E113" s="24" t="str">
        <v xml:space="preserve"> </v>
      </c>
      <c r="F113" s="24"/>
      <c r="G113" s="24"/>
      <c r="H113" s="24"/>
      <c r="I113" s="24"/>
    </row>
    <row r="114" spans="1:9" ht="14.4" x14ac:dyDescent="0.3">
      <c r="A114" s="25"/>
      <c r="B114" s="25"/>
      <c r="C114" s="25"/>
      <c r="D114" s="25"/>
      <c r="E114" s="25" t="str">
        <v xml:space="preserve"> </v>
      </c>
      <c r="F114" s="25"/>
      <c r="G114" s="25"/>
      <c r="H114" s="25"/>
      <c r="I114" s="25"/>
    </row>
    <row r="115" spans="1:9" ht="14.4" x14ac:dyDescent="0.3">
      <c r="A115" s="24"/>
      <c r="B115" s="24"/>
      <c r="C115" s="24"/>
      <c r="D115" s="24"/>
      <c r="E115" s="24" t="str">
        <v xml:space="preserve"> </v>
      </c>
      <c r="F115" s="24"/>
      <c r="G115" s="24"/>
      <c r="H115" s="24"/>
      <c r="I115" s="24"/>
    </row>
    <row r="116" spans="1:9" ht="14.4" x14ac:dyDescent="0.3">
      <c r="A116" s="25"/>
      <c r="B116" s="25"/>
      <c r="C116" s="25"/>
      <c r="D116" s="25"/>
      <c r="E116" s="25" t="str">
        <v xml:space="preserve"> </v>
      </c>
      <c r="F116" s="25"/>
      <c r="G116" s="25"/>
      <c r="H116" s="25"/>
      <c r="I116" s="25"/>
    </row>
    <row r="117" spans="1:9" ht="14.4" x14ac:dyDescent="0.3">
      <c r="A117" s="24"/>
      <c r="B117" s="24"/>
      <c r="C117" s="24"/>
      <c r="D117" s="24"/>
      <c r="E117" s="24" t="str">
        <v xml:space="preserve"> </v>
      </c>
      <c r="F117" s="24"/>
      <c r="G117" s="24"/>
      <c r="H117" s="24"/>
      <c r="I117" s="24"/>
    </row>
    <row r="118" spans="1:9" ht="14.4" x14ac:dyDescent="0.3">
      <c r="A118" s="25"/>
      <c r="B118" s="25"/>
      <c r="C118" s="25"/>
      <c r="D118" s="25"/>
      <c r="E118" s="25" t="str">
        <v xml:space="preserve"> </v>
      </c>
      <c r="F118" s="25"/>
      <c r="G118" s="25"/>
      <c r="H118" s="25"/>
      <c r="I118" s="25"/>
    </row>
    <row r="119" spans="1:9" ht="14.4" x14ac:dyDescent="0.3">
      <c r="A119" s="24"/>
      <c r="B119" s="24"/>
      <c r="C119" s="24"/>
      <c r="D119" s="24"/>
      <c r="E119" s="24" t="str">
        <v xml:space="preserve"> </v>
      </c>
      <c r="F119" s="24"/>
      <c r="G119" s="24"/>
      <c r="H119" s="24"/>
      <c r="I119" s="24"/>
    </row>
    <row r="120" spans="1:9" ht="14.4" x14ac:dyDescent="0.3">
      <c r="A120" s="25"/>
      <c r="B120" s="25"/>
      <c r="C120" s="25"/>
      <c r="D120" s="25"/>
      <c r="E120" s="25" t="str">
        <v xml:space="preserve"> </v>
      </c>
      <c r="F120" s="25"/>
      <c r="G120" s="25"/>
      <c r="H120" s="25"/>
      <c r="I120" s="25"/>
    </row>
    <row r="121" spans="1:9" ht="14.4" x14ac:dyDescent="0.3">
      <c r="A121" s="24"/>
      <c r="B121" s="24"/>
      <c r="C121" s="24"/>
      <c r="D121" s="24"/>
      <c r="E121" s="24" t="str">
        <v xml:space="preserve"> </v>
      </c>
      <c r="F121" s="24"/>
      <c r="G121" s="24"/>
      <c r="H121" s="24"/>
      <c r="I121" s="24"/>
    </row>
    <row r="122" spans="1:9" ht="14.4" x14ac:dyDescent="0.3">
      <c r="A122" s="25"/>
      <c r="B122" s="25"/>
      <c r="C122" s="25"/>
      <c r="D122" s="25"/>
      <c r="E122" s="25" t="str">
        <v xml:space="preserve"> </v>
      </c>
      <c r="F122" s="25"/>
      <c r="G122" s="25"/>
      <c r="H122" s="25"/>
      <c r="I122" s="25"/>
    </row>
    <row r="123" spans="1:9" ht="14.4" x14ac:dyDescent="0.3">
      <c r="A123" s="24"/>
      <c r="B123" s="24"/>
      <c r="C123" s="24"/>
      <c r="D123" s="24"/>
      <c r="E123" s="24" t="str">
        <v xml:space="preserve"> </v>
      </c>
      <c r="F123" s="24"/>
      <c r="G123" s="24"/>
      <c r="H123" s="24"/>
      <c r="I123" s="24"/>
    </row>
    <row r="124" spans="1:9" ht="14.4" x14ac:dyDescent="0.3">
      <c r="A124" s="25"/>
      <c r="B124" s="25"/>
      <c r="C124" s="25"/>
      <c r="D124" s="25"/>
      <c r="E124" s="25" t="str">
        <v xml:space="preserve"> </v>
      </c>
      <c r="F124" s="25"/>
      <c r="G124" s="25"/>
      <c r="H124" s="25"/>
      <c r="I124" s="25"/>
    </row>
    <row r="125" spans="1:9" ht="14.4" x14ac:dyDescent="0.3">
      <c r="A125" s="24"/>
      <c r="B125" s="24"/>
      <c r="C125" s="24"/>
      <c r="D125" s="24"/>
      <c r="E125" s="24" t="str">
        <v xml:space="preserve"> </v>
      </c>
      <c r="F125" s="24"/>
      <c r="G125" s="24"/>
      <c r="H125" s="24"/>
      <c r="I125" s="24"/>
    </row>
    <row r="126" spans="1:9" ht="14.4" x14ac:dyDescent="0.3">
      <c r="A126" s="25"/>
      <c r="B126" s="25"/>
      <c r="C126" s="25"/>
      <c r="D126" s="25"/>
      <c r="E126" s="25" t="str">
        <v xml:space="preserve"> </v>
      </c>
      <c r="F126" s="25"/>
      <c r="G126" s="25"/>
      <c r="H126" s="25"/>
      <c r="I126" s="25"/>
    </row>
    <row r="127" spans="1:9" ht="14.4" x14ac:dyDescent="0.3">
      <c r="A127" s="24"/>
      <c r="B127" s="24"/>
      <c r="C127" s="24"/>
      <c r="D127" s="24"/>
      <c r="E127" s="24" t="str">
        <v xml:space="preserve"> </v>
      </c>
      <c r="F127" s="24"/>
      <c r="G127" s="24"/>
      <c r="H127" s="24"/>
      <c r="I127" s="24"/>
    </row>
    <row r="128" spans="1:9" ht="14.4" x14ac:dyDescent="0.3">
      <c r="A128" s="25"/>
      <c r="B128" s="25"/>
      <c r="C128" s="25"/>
      <c r="D128" s="25"/>
      <c r="E128" s="25" t="str">
        <v xml:space="preserve"> </v>
      </c>
      <c r="F128" s="25"/>
      <c r="G128" s="25"/>
      <c r="H128" s="25"/>
      <c r="I128" s="25"/>
    </row>
    <row r="129" spans="1:9" ht="14.4" x14ac:dyDescent="0.3">
      <c r="A129" s="24"/>
      <c r="B129" s="24"/>
      <c r="C129" s="24"/>
      <c r="D129" s="24"/>
      <c r="E129" s="24" t="str">
        <v xml:space="preserve"> </v>
      </c>
      <c r="F129" s="24"/>
      <c r="G129" s="24"/>
      <c r="H129" s="24"/>
      <c r="I129" s="24"/>
    </row>
    <row r="130" spans="1:9" ht="14.4" x14ac:dyDescent="0.3">
      <c r="A130" s="25"/>
      <c r="B130" s="25"/>
      <c r="C130" s="25"/>
      <c r="D130" s="25"/>
      <c r="E130" s="25" t="str">
        <v xml:space="preserve"> </v>
      </c>
      <c r="F130" s="25"/>
      <c r="G130" s="25"/>
      <c r="H130" s="25"/>
      <c r="I130" s="25"/>
    </row>
    <row r="131" spans="1:9" ht="14.4" x14ac:dyDescent="0.3">
      <c r="A131" s="24"/>
      <c r="B131" s="24"/>
      <c r="C131" s="24"/>
      <c r="D131" s="24"/>
      <c r="E131" s="24" t="str">
        <v xml:space="preserve"> </v>
      </c>
      <c r="F131" s="24"/>
      <c r="G131" s="24"/>
      <c r="H131" s="24"/>
      <c r="I131" s="24"/>
    </row>
    <row r="132" spans="1:9" ht="14.4" x14ac:dyDescent="0.3">
      <c r="A132" s="25"/>
      <c r="B132" s="25"/>
      <c r="C132" s="25"/>
      <c r="D132" s="25"/>
      <c r="E132" s="25" t="str">
        <v xml:space="preserve"> </v>
      </c>
      <c r="F132" s="25"/>
      <c r="G132" s="25"/>
      <c r="H132" s="25"/>
      <c r="I132" s="25"/>
    </row>
    <row r="133" spans="1:9" ht="14.4" x14ac:dyDescent="0.3">
      <c r="A133" s="24"/>
      <c r="B133" s="24"/>
      <c r="C133" s="24"/>
      <c r="D133" s="24"/>
      <c r="E133" s="24" t="str">
        <v xml:space="preserve"> </v>
      </c>
      <c r="F133" s="24"/>
      <c r="G133" s="24"/>
      <c r="H133" s="24"/>
      <c r="I133" s="24"/>
    </row>
    <row r="134" spans="1:9" ht="14.4" x14ac:dyDescent="0.3">
      <c r="A134" s="25"/>
      <c r="B134" s="25"/>
      <c r="C134" s="25"/>
      <c r="D134" s="25"/>
      <c r="E134" s="25" t="str">
        <v xml:space="preserve"> </v>
      </c>
      <c r="F134" s="25"/>
      <c r="G134" s="25"/>
      <c r="H134" s="25"/>
      <c r="I134" s="25"/>
    </row>
    <row r="135" spans="1:9" ht="14.4" x14ac:dyDescent="0.3">
      <c r="A135" s="24"/>
      <c r="B135" s="24"/>
      <c r="C135" s="24"/>
      <c r="D135" s="24"/>
      <c r="E135" s="24" t="str">
        <v xml:space="preserve"> </v>
      </c>
      <c r="F135" s="24"/>
      <c r="G135" s="24"/>
      <c r="H135" s="24"/>
      <c r="I135" s="24"/>
    </row>
    <row r="136" spans="1:9" ht="14.4" x14ac:dyDescent="0.3">
      <c r="A136" s="25"/>
      <c r="B136" s="25"/>
      <c r="C136" s="25"/>
      <c r="D136" s="25"/>
      <c r="E136" s="25" t="str">
        <v xml:space="preserve"> </v>
      </c>
      <c r="F136" s="25"/>
      <c r="G136" s="25"/>
      <c r="H136" s="25"/>
      <c r="I136" s="25"/>
    </row>
    <row r="137" spans="1:9" ht="14.4" x14ac:dyDescent="0.3">
      <c r="A137" s="24"/>
      <c r="B137" s="24"/>
      <c r="C137" s="24"/>
      <c r="D137" s="24"/>
      <c r="E137" s="24" t="str">
        <v xml:space="preserve"> </v>
      </c>
      <c r="F137" s="24"/>
      <c r="G137" s="24"/>
      <c r="H137" s="24"/>
      <c r="I137" s="24"/>
    </row>
    <row r="138" spans="1:9" ht="14.4" x14ac:dyDescent="0.3">
      <c r="A138" s="25"/>
      <c r="B138" s="25"/>
      <c r="C138" s="25"/>
      <c r="D138" s="25"/>
      <c r="E138" s="25" t="str">
        <v xml:space="preserve"> </v>
      </c>
      <c r="F138" s="25"/>
      <c r="G138" s="25"/>
      <c r="H138" s="25"/>
      <c r="I138" s="25"/>
    </row>
    <row r="139" spans="1:9" ht="14.4" x14ac:dyDescent="0.3">
      <c r="A139" s="24"/>
      <c r="B139" s="24"/>
      <c r="C139" s="24"/>
      <c r="D139" s="24"/>
      <c r="E139" s="24" t="str">
        <v xml:space="preserve"> </v>
      </c>
      <c r="F139" s="24"/>
      <c r="G139" s="24"/>
      <c r="H139" s="24"/>
      <c r="I139" s="24"/>
    </row>
    <row r="140" spans="1:9" ht="14.4" x14ac:dyDescent="0.3">
      <c r="A140" s="25"/>
      <c r="B140" s="25"/>
      <c r="C140" s="25"/>
      <c r="D140" s="25"/>
      <c r="E140" s="25" t="str">
        <v xml:space="preserve"> </v>
      </c>
      <c r="F140" s="25"/>
      <c r="G140" s="25"/>
      <c r="H140" s="25"/>
      <c r="I140" s="25"/>
    </row>
    <row r="141" spans="1:9" ht="14.4" x14ac:dyDescent="0.3">
      <c r="A141" s="24"/>
      <c r="B141" s="24"/>
      <c r="C141" s="24"/>
      <c r="D141" s="24"/>
      <c r="E141" s="24" t="str">
        <v xml:space="preserve"> </v>
      </c>
      <c r="F141" s="24"/>
      <c r="G141" s="24"/>
      <c r="H141" s="24"/>
      <c r="I141" s="24"/>
    </row>
    <row r="142" spans="1:9" ht="14.4" x14ac:dyDescent="0.3">
      <c r="A142" s="25"/>
      <c r="B142" s="25"/>
      <c r="C142" s="25"/>
      <c r="D142" s="25"/>
      <c r="E142" s="25" t="str">
        <v xml:space="preserve"> </v>
      </c>
      <c r="F142" s="25"/>
      <c r="G142" s="25"/>
      <c r="H142" s="25"/>
      <c r="I142" s="25"/>
    </row>
    <row r="143" spans="1:9" ht="14.4" x14ac:dyDescent="0.3">
      <c r="A143" s="24"/>
      <c r="B143" s="24"/>
      <c r="C143" s="24"/>
      <c r="D143" s="24"/>
      <c r="E143" s="24" t="str">
        <v xml:space="preserve"> </v>
      </c>
      <c r="F143" s="24"/>
      <c r="G143" s="24"/>
      <c r="H143" s="24"/>
      <c r="I143" s="24"/>
    </row>
    <row r="144" spans="1:9" ht="14.4" x14ac:dyDescent="0.3">
      <c r="A144" s="25"/>
      <c r="B144" s="25"/>
      <c r="C144" s="25"/>
      <c r="D144" s="25"/>
      <c r="E144" s="25" t="str">
        <v xml:space="preserve"> </v>
      </c>
      <c r="F144" s="25"/>
      <c r="G144" s="25"/>
      <c r="H144" s="25"/>
      <c r="I144" s="25"/>
    </row>
    <row r="145" spans="1:9" ht="14.4" x14ac:dyDescent="0.3">
      <c r="A145" s="24"/>
      <c r="B145" s="24"/>
      <c r="C145" s="24"/>
      <c r="D145" s="24"/>
      <c r="E145" s="24" t="str">
        <v xml:space="preserve"> </v>
      </c>
      <c r="F145" s="24"/>
      <c r="G145" s="24"/>
      <c r="H145" s="24"/>
      <c r="I145" s="24"/>
    </row>
    <row r="146" spans="1:9" ht="14.4" x14ac:dyDescent="0.3">
      <c r="A146" s="25"/>
      <c r="B146" s="25"/>
      <c r="C146" s="25"/>
      <c r="D146" s="25"/>
      <c r="E146" s="25" t="str">
        <v xml:space="preserve"> </v>
      </c>
      <c r="F146" s="25"/>
      <c r="G146" s="25"/>
      <c r="H146" s="25"/>
      <c r="I146" s="25"/>
    </row>
    <row r="147" spans="1:9" ht="14.4" x14ac:dyDescent="0.3">
      <c r="A147" s="24"/>
      <c r="B147" s="24"/>
      <c r="C147" s="24"/>
      <c r="D147" s="24"/>
      <c r="E147" s="24" t="str">
        <v xml:space="preserve"> </v>
      </c>
      <c r="F147" s="24"/>
      <c r="G147" s="24"/>
      <c r="H147" s="24"/>
      <c r="I147" s="24"/>
    </row>
    <row r="148" spans="1:9" ht="14.4" x14ac:dyDescent="0.3">
      <c r="A148" s="25"/>
      <c r="B148" s="25"/>
      <c r="C148" s="25"/>
      <c r="D148" s="25"/>
      <c r="E148" s="25" t="str">
        <v xml:space="preserve"> </v>
      </c>
      <c r="F148" s="25"/>
      <c r="G148" s="25"/>
      <c r="H148" s="25"/>
      <c r="I148" s="25"/>
    </row>
    <row r="149" spans="1:9" ht="14.4" x14ac:dyDescent="0.3">
      <c r="A149" s="24"/>
      <c r="B149" s="24"/>
      <c r="C149" s="24"/>
      <c r="D149" s="24"/>
      <c r="E149" s="24" t="str">
        <v xml:space="preserve"> </v>
      </c>
      <c r="F149" s="24"/>
      <c r="G149" s="24"/>
      <c r="H149" s="24"/>
      <c r="I149" s="24"/>
    </row>
    <row r="150" spans="1:9" ht="14.4" x14ac:dyDescent="0.3">
      <c r="A150" s="25"/>
      <c r="B150" s="25"/>
      <c r="C150" s="25"/>
      <c r="D150" s="25"/>
      <c r="E150" s="25" t="str">
        <v xml:space="preserve"> </v>
      </c>
      <c r="F150" s="25"/>
      <c r="G150" s="25"/>
      <c r="H150" s="25"/>
      <c r="I150" s="25"/>
    </row>
    <row r="151" spans="1:9" ht="14.4" x14ac:dyDescent="0.3">
      <c r="A151" s="24"/>
      <c r="B151" s="24"/>
      <c r="C151" s="24"/>
      <c r="D151" s="24"/>
      <c r="E151" s="24" t="str">
        <v xml:space="preserve"> </v>
      </c>
      <c r="F151" s="24"/>
      <c r="G151" s="24"/>
      <c r="H151" s="24"/>
      <c r="I151" s="24"/>
    </row>
    <row r="152" spans="1:9" ht="14.4" x14ac:dyDescent="0.3">
      <c r="A152" s="25"/>
      <c r="B152" s="25"/>
      <c r="C152" s="25"/>
      <c r="D152" s="25"/>
      <c r="E152" s="25" t="str">
        <v xml:space="preserve"> </v>
      </c>
      <c r="F152" s="25"/>
      <c r="G152" s="25"/>
      <c r="H152" s="25"/>
      <c r="I152" s="25"/>
    </row>
    <row r="153" spans="1:9" ht="14.4" x14ac:dyDescent="0.3">
      <c r="A153" s="24"/>
      <c r="B153" s="24"/>
      <c r="C153" s="24"/>
      <c r="D153" s="24"/>
      <c r="E153" s="24" t="str">
        <v xml:space="preserve"> </v>
      </c>
      <c r="F153" s="24"/>
      <c r="G153" s="24"/>
      <c r="H153" s="24"/>
      <c r="I153" s="24"/>
    </row>
    <row r="154" spans="1:9" ht="14.4" x14ac:dyDescent="0.3">
      <c r="A154" s="25"/>
      <c r="B154" s="25"/>
      <c r="C154" s="25"/>
      <c r="D154" s="25"/>
      <c r="E154" s="25"/>
      <c r="F154" s="25"/>
      <c r="G154" s="25"/>
      <c r="H154" s="25"/>
      <c r="I154" s="25"/>
    </row>
    <row r="155" spans="1:9" ht="14.4" x14ac:dyDescent="0.3">
      <c r="A155" s="24"/>
      <c r="B155" s="24"/>
      <c r="C155" s="24"/>
      <c r="D155" s="24"/>
      <c r="E155" s="24"/>
      <c r="F155" s="24"/>
      <c r="G155" s="24"/>
      <c r="H155" s="24"/>
      <c r="I155" s="24"/>
    </row>
    <row r="156" spans="1:9" ht="14.4" x14ac:dyDescent="0.3">
      <c r="A156" s="25"/>
      <c r="B156" s="25"/>
      <c r="C156" s="25"/>
      <c r="D156" s="25"/>
      <c r="E156" s="25"/>
      <c r="F156" s="25"/>
      <c r="G156" s="25"/>
      <c r="H156" s="25"/>
      <c r="I156" s="25"/>
    </row>
  </sheetData>
  <sheetProtection algorithmName="SHA-512" hashValue="lW2zlfSEy1wUwhCpy+OqiGAS0xbAa+lr8uMRDb9E52ndE1r2OETkBzyRD6rF23S7pXGMsXqBjIBgqIKh7UiYKw==" saltValue="1aLnaeTTPwWaeaZpiB2Neg==" spinCount="100000" sheet="1" selectLockedCells="1" selectUnlockedCells="1"/>
  <mergeCells count="12">
    <mergeCell ref="A4:I4"/>
    <mergeCell ref="A22:I22"/>
    <mergeCell ref="A8:C8"/>
    <mergeCell ref="D8:I8"/>
    <mergeCell ref="A9:C9"/>
    <mergeCell ref="A16:I19"/>
    <mergeCell ref="D23:F25"/>
    <mergeCell ref="D27:F29"/>
    <mergeCell ref="A56:D56"/>
    <mergeCell ref="A53:I55"/>
    <mergeCell ref="A26:I26"/>
    <mergeCell ref="A35:I35"/>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98"/>
  <sheetViews>
    <sheetView zoomScale="78" zoomScaleNormal="115" workbookViewId="0">
      <pane ySplit="1" topLeftCell="A2" activePane="bottomLeft" state="frozen"/>
      <selection pane="bottomLeft" activeCell="K4" sqref="K4"/>
    </sheetView>
  </sheetViews>
  <sheetFormatPr defaultRowHeight="14.4" x14ac:dyDescent="0.3"/>
  <cols>
    <col min="1" max="1" width="50.109375" bestFit="1" customWidth="1"/>
    <col min="2" max="2" width="30" bestFit="1" customWidth="1"/>
    <col min="3" max="3" width="2.88671875" customWidth="1"/>
    <col min="4" max="4" width="12.44140625" customWidth="1"/>
    <col min="5" max="5" width="22.6640625" bestFit="1" customWidth="1"/>
    <col min="6" max="6" width="22.6640625" customWidth="1"/>
    <col min="7" max="7" width="22.6640625" bestFit="1" customWidth="1"/>
    <col min="8" max="9" width="29.88671875" customWidth="1"/>
    <col min="10" max="10" width="10.33203125" customWidth="1"/>
    <col min="11" max="11" width="5" customWidth="1"/>
    <col min="12" max="12" width="14.6640625" bestFit="1" customWidth="1"/>
    <col min="13" max="13" width="14.5546875" customWidth="1"/>
    <col min="14" max="14" width="11.44140625" customWidth="1"/>
    <col min="15" max="15" width="8.88671875" hidden="1" customWidth="1"/>
    <col min="16" max="16" width="8.88671875" customWidth="1"/>
  </cols>
  <sheetData>
    <row r="1" spans="1:15" ht="30" customHeight="1" x14ac:dyDescent="0.55000000000000004">
      <c r="A1" s="71" t="s">
        <v>344</v>
      </c>
      <c r="D1" s="80" t="s">
        <v>431</v>
      </c>
      <c r="E1" s="80" t="s">
        <v>345</v>
      </c>
      <c r="F1" s="80" t="s">
        <v>418</v>
      </c>
      <c r="G1" s="81" t="s">
        <v>347</v>
      </c>
      <c r="H1" s="81" t="s">
        <v>9</v>
      </c>
      <c r="I1" s="81" t="s">
        <v>358</v>
      </c>
      <c r="J1" s="81" t="s">
        <v>361</v>
      </c>
      <c r="K1" s="82" t="s">
        <v>362</v>
      </c>
      <c r="L1" s="81" t="s">
        <v>87</v>
      </c>
      <c r="M1" s="80" t="s">
        <v>88</v>
      </c>
      <c r="N1" s="80" t="s">
        <v>359</v>
      </c>
      <c r="O1" s="20" t="s">
        <v>357</v>
      </c>
    </row>
    <row r="2" spans="1:15" x14ac:dyDescent="0.3">
      <c r="A2" t="s">
        <v>412</v>
      </c>
      <c r="B2" s="93"/>
      <c r="D2" s="104"/>
      <c r="E2" s="104"/>
      <c r="F2" s="104"/>
      <c r="G2" s="91" t="s">
        <v>466</v>
      </c>
      <c r="H2" s="91"/>
      <c r="I2" s="91" t="s">
        <v>467</v>
      </c>
      <c r="J2" s="91">
        <v>1</v>
      </c>
      <c r="K2" s="91" t="s">
        <v>14</v>
      </c>
      <c r="L2" s="91"/>
      <c r="M2" s="91"/>
      <c r="N2" s="92"/>
      <c r="O2" s="21"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 spans="1:15" x14ac:dyDescent="0.3">
      <c r="A3" t="s">
        <v>339</v>
      </c>
      <c r="B3" s="94"/>
      <c r="D3" s="104"/>
      <c r="E3" s="104"/>
      <c r="F3" s="104"/>
      <c r="G3" s="91" t="s">
        <v>468</v>
      </c>
      <c r="H3" s="91" t="s">
        <v>10</v>
      </c>
      <c r="I3" s="91" t="s">
        <v>8</v>
      </c>
      <c r="J3" s="91">
        <v>1</v>
      </c>
      <c r="K3" s="91" t="s">
        <v>14</v>
      </c>
      <c r="L3" s="91"/>
      <c r="M3" s="91"/>
      <c r="N3" s="92"/>
      <c r="O3" s="21"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4" spans="1:15" x14ac:dyDescent="0.3">
      <c r="A4" t="s">
        <v>340</v>
      </c>
      <c r="B4" s="93"/>
      <c r="D4" s="104"/>
      <c r="E4" s="104"/>
      <c r="F4" s="104"/>
      <c r="G4" s="91" t="s">
        <v>468</v>
      </c>
      <c r="H4" s="91" t="s">
        <v>149</v>
      </c>
      <c r="I4" s="91" t="s">
        <v>150</v>
      </c>
      <c r="J4" s="91">
        <v>1</v>
      </c>
      <c r="K4" s="91" t="s">
        <v>14</v>
      </c>
      <c r="L4" s="91"/>
      <c r="M4" s="91"/>
      <c r="N4" s="92"/>
      <c r="O4" s="21"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EPD-KRO-20200203-IBD2-EN</v>
      </c>
    </row>
    <row r="5" spans="1:15" x14ac:dyDescent="0.3">
      <c r="A5" t="s">
        <v>341</v>
      </c>
      <c r="B5" s="95"/>
      <c r="D5" s="104"/>
      <c r="E5" s="104"/>
      <c r="F5" s="104"/>
      <c r="G5" s="91"/>
      <c r="H5" s="91"/>
      <c r="I5" s="91"/>
      <c r="J5" s="121"/>
      <c r="K5" s="91"/>
      <c r="L5" s="91"/>
      <c r="M5" s="91"/>
      <c r="N5" s="92"/>
      <c r="O5" s="21"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 spans="1:15" x14ac:dyDescent="0.3">
      <c r="A6" t="s">
        <v>342</v>
      </c>
      <c r="B6" s="93"/>
      <c r="D6" s="104"/>
      <c r="E6" s="104"/>
      <c r="F6" s="104"/>
      <c r="G6" s="91"/>
      <c r="H6" s="91"/>
      <c r="I6" s="91"/>
      <c r="J6" s="91"/>
      <c r="K6" s="91"/>
      <c r="L6" s="91"/>
      <c r="M6" s="91"/>
      <c r="N6" s="92"/>
      <c r="O6" s="21"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 spans="1:15" x14ac:dyDescent="0.3">
      <c r="A7" t="s">
        <v>89</v>
      </c>
      <c r="B7" s="94"/>
      <c r="D7" s="104"/>
      <c r="E7" s="104"/>
      <c r="F7" s="104"/>
      <c r="G7" s="91"/>
      <c r="H7" s="91"/>
      <c r="I7" s="91"/>
      <c r="J7" s="91"/>
      <c r="K7" s="91"/>
      <c r="L7" s="91"/>
      <c r="M7" s="91"/>
      <c r="N7" s="92"/>
      <c r="O7" s="21"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 spans="1:15" x14ac:dyDescent="0.3">
      <c r="A8" t="s">
        <v>90</v>
      </c>
      <c r="B8" s="91"/>
      <c r="D8" s="104"/>
      <c r="E8" s="104"/>
      <c r="F8" s="104"/>
      <c r="G8" s="91"/>
      <c r="H8" s="91"/>
      <c r="I8" s="91"/>
      <c r="J8" s="91"/>
      <c r="K8" s="91"/>
      <c r="L8" s="91"/>
      <c r="M8" s="91"/>
      <c r="N8" s="92"/>
      <c r="O8" s="21"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 spans="1:15" ht="14.4" customHeight="1" x14ac:dyDescent="0.3">
      <c r="A9" s="155"/>
      <c r="B9" s="156"/>
      <c r="D9" s="104"/>
      <c r="E9" s="104"/>
      <c r="F9" s="104"/>
      <c r="G9" s="91"/>
      <c r="H9" s="91"/>
      <c r="I9" s="91"/>
      <c r="J9" s="91"/>
      <c r="K9" s="91"/>
      <c r="L9" s="91"/>
      <c r="M9" s="91"/>
      <c r="N9" s="92"/>
      <c r="O9" s="21"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0" spans="1:15" x14ac:dyDescent="0.3">
      <c r="A10" s="157"/>
      <c r="B10" s="158"/>
      <c r="D10" s="104"/>
      <c r="E10" s="104"/>
      <c r="F10" s="104"/>
      <c r="G10" s="91"/>
      <c r="H10" s="91"/>
      <c r="I10" s="91"/>
      <c r="J10" s="91"/>
      <c r="K10" s="91"/>
      <c r="L10" s="91"/>
      <c r="M10" s="91"/>
      <c r="N10" s="92"/>
      <c r="O10" s="21"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1" spans="1:15" x14ac:dyDescent="0.3">
      <c r="A11" s="157"/>
      <c r="B11" s="158"/>
      <c r="D11" s="104"/>
      <c r="E11" s="104"/>
      <c r="F11" s="104"/>
      <c r="G11" s="91"/>
      <c r="H11" s="91"/>
      <c r="I11" s="91"/>
      <c r="J11" s="91"/>
      <c r="K11" s="91"/>
      <c r="L11" s="91"/>
      <c r="M11" s="91"/>
      <c r="N11" s="92"/>
      <c r="O11" s="21"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2" spans="1:15" x14ac:dyDescent="0.3">
      <c r="A12" s="159"/>
      <c r="B12" s="160"/>
      <c r="D12" s="104"/>
      <c r="E12" s="104"/>
      <c r="F12" s="104"/>
      <c r="G12" s="91"/>
      <c r="H12" s="91"/>
      <c r="I12" s="91"/>
      <c r="J12" s="121"/>
      <c r="K12" s="91"/>
      <c r="L12" s="91"/>
      <c r="M12" s="91"/>
      <c r="N12" s="92"/>
      <c r="O12" s="21"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x14ac:dyDescent="0.3">
      <c r="A13" t="s">
        <v>99</v>
      </c>
      <c r="B13" s="96"/>
      <c r="D13" s="104"/>
      <c r="E13" s="104"/>
      <c r="F13" s="104"/>
      <c r="G13" s="91"/>
      <c r="H13" s="91"/>
      <c r="I13" s="91"/>
      <c r="J13" s="121"/>
      <c r="K13" s="91"/>
      <c r="L13" s="91"/>
      <c r="M13" s="91"/>
      <c r="N13" s="92"/>
      <c r="O13" s="21"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x14ac:dyDescent="0.3">
      <c r="A14" t="s">
        <v>337</v>
      </c>
      <c r="B14" s="97"/>
      <c r="D14" s="104"/>
      <c r="E14" s="104"/>
      <c r="F14" s="104"/>
      <c r="G14" s="91"/>
      <c r="H14" s="91"/>
      <c r="I14" s="91"/>
      <c r="J14" s="121"/>
      <c r="K14" s="91"/>
      <c r="L14" s="91"/>
      <c r="M14" s="91"/>
      <c r="N14" s="92"/>
      <c r="O14" s="21"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x14ac:dyDescent="0.3">
      <c r="A15" t="s">
        <v>338</v>
      </c>
      <c r="B15" s="96"/>
      <c r="D15" s="104"/>
      <c r="E15" s="104"/>
      <c r="F15" s="104"/>
      <c r="G15" s="91"/>
      <c r="H15" s="91"/>
      <c r="I15" s="91"/>
      <c r="J15" s="91"/>
      <c r="K15" s="91"/>
      <c r="L15" s="91"/>
      <c r="M15" s="91"/>
      <c r="N15" s="92"/>
      <c r="O15" s="21"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x14ac:dyDescent="0.3">
      <c r="A16" t="s">
        <v>343</v>
      </c>
      <c r="B16" s="94"/>
      <c r="D16" s="104"/>
      <c r="E16" s="104"/>
      <c r="F16" s="104"/>
      <c r="G16" s="91"/>
      <c r="H16" s="91"/>
      <c r="I16" s="91"/>
      <c r="J16" s="91"/>
      <c r="K16" s="91"/>
      <c r="L16" s="91"/>
      <c r="M16" s="91"/>
      <c r="N16" s="92"/>
      <c r="O16" s="21"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x14ac:dyDescent="0.3">
      <c r="A17" t="s">
        <v>348</v>
      </c>
      <c r="B17" s="96"/>
      <c r="D17" s="104"/>
      <c r="E17" s="104"/>
      <c r="F17" s="104"/>
      <c r="G17" s="91"/>
      <c r="H17" s="91"/>
      <c r="I17" s="91"/>
      <c r="J17" s="91"/>
      <c r="K17" s="91"/>
      <c r="L17" s="91"/>
      <c r="M17" s="91"/>
      <c r="N17" s="92"/>
      <c r="O17" s="21"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x14ac:dyDescent="0.3">
      <c r="A18" t="str">
        <f>IF(B17="Custom","Custom baseline reference in kg CO2e/m2:","")</f>
        <v/>
      </c>
      <c r="B18" s="83"/>
      <c r="D18" s="104"/>
      <c r="E18" s="104"/>
      <c r="F18" s="104"/>
      <c r="G18" s="91"/>
      <c r="H18" s="91"/>
      <c r="I18" s="91"/>
      <c r="J18" s="91"/>
      <c r="K18" s="91"/>
      <c r="L18" s="91"/>
      <c r="M18" s="91"/>
      <c r="N18" s="92"/>
      <c r="O18" s="21"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x14ac:dyDescent="0.3">
      <c r="A19" t="s">
        <v>414</v>
      </c>
      <c r="B19" s="96"/>
      <c r="D19" s="104"/>
      <c r="E19" s="104"/>
      <c r="F19" s="104"/>
      <c r="G19" s="91"/>
      <c r="H19" s="91"/>
      <c r="I19" s="91"/>
      <c r="J19" s="91"/>
      <c r="K19" s="91"/>
      <c r="L19" s="91"/>
      <c r="M19" s="91"/>
      <c r="N19" s="92"/>
      <c r="O19" s="21"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x14ac:dyDescent="0.3">
      <c r="A20" t="s">
        <v>379</v>
      </c>
      <c r="D20" s="104"/>
      <c r="E20" s="104"/>
      <c r="F20" s="104"/>
      <c r="G20" s="91"/>
      <c r="H20" s="91"/>
      <c r="I20" s="91"/>
      <c r="J20" s="91"/>
      <c r="K20" s="91"/>
      <c r="L20" s="91"/>
      <c r="M20" s="91"/>
      <c r="N20" s="92"/>
      <c r="O20" s="21"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x14ac:dyDescent="0.3">
      <c r="A21" s="157"/>
      <c r="B21" s="161"/>
      <c r="D21" s="104"/>
      <c r="E21" s="104"/>
      <c r="F21" s="104"/>
      <c r="G21" s="91"/>
      <c r="H21" s="91"/>
      <c r="I21" s="91"/>
      <c r="J21" s="91"/>
      <c r="K21" s="91"/>
      <c r="L21" s="91"/>
      <c r="M21" s="91"/>
      <c r="N21" s="92"/>
      <c r="O21" s="21"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x14ac:dyDescent="0.3">
      <c r="A22" s="157"/>
      <c r="B22" s="161"/>
      <c r="D22" s="104"/>
      <c r="E22" s="104"/>
      <c r="F22" s="104"/>
      <c r="G22" s="91"/>
      <c r="H22" s="91"/>
      <c r="I22" s="91"/>
      <c r="J22" s="91"/>
      <c r="K22" s="91"/>
      <c r="L22" s="91"/>
      <c r="M22" s="91"/>
      <c r="N22" s="92"/>
      <c r="O22" s="21"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x14ac:dyDescent="0.3">
      <c r="A23" s="157"/>
      <c r="B23" s="161"/>
      <c r="D23" s="104"/>
      <c r="E23" s="104"/>
      <c r="F23" s="104"/>
      <c r="G23" s="91"/>
      <c r="H23" s="91"/>
      <c r="I23" s="91"/>
      <c r="J23" s="91"/>
      <c r="K23" s="91"/>
      <c r="L23" s="91"/>
      <c r="M23" s="91"/>
      <c r="N23" s="92"/>
      <c r="O23" s="21"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x14ac:dyDescent="0.3">
      <c r="A24" s="159"/>
      <c r="B24" s="162"/>
      <c r="D24" s="104"/>
      <c r="E24" s="104"/>
      <c r="F24" s="104"/>
      <c r="G24" s="91"/>
      <c r="H24" s="91"/>
      <c r="I24" s="91"/>
      <c r="J24" s="91"/>
      <c r="K24" s="91"/>
      <c r="L24" s="91"/>
      <c r="M24" s="91"/>
      <c r="N24" s="92"/>
      <c r="O24" s="21"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x14ac:dyDescent="0.3">
      <c r="D25" s="104"/>
      <c r="E25" s="104"/>
      <c r="F25" s="104"/>
      <c r="G25" s="91"/>
      <c r="H25" s="91"/>
      <c r="I25" s="91"/>
      <c r="J25" s="91"/>
      <c r="K25" s="91"/>
      <c r="L25" s="91"/>
      <c r="M25" s="91"/>
      <c r="N25" s="92"/>
      <c r="O25" s="21"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x14ac:dyDescent="0.3">
      <c r="D26" s="104"/>
      <c r="E26" s="104"/>
      <c r="F26" s="104"/>
      <c r="G26" s="91"/>
      <c r="H26" s="91"/>
      <c r="I26" s="91"/>
      <c r="J26" s="91"/>
      <c r="K26" s="91"/>
      <c r="L26" s="91"/>
      <c r="M26" s="91"/>
      <c r="N26" s="92"/>
      <c r="O26" s="21"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x14ac:dyDescent="0.3">
      <c r="D27" s="104"/>
      <c r="E27" s="104"/>
      <c r="F27" s="104"/>
      <c r="G27" s="91"/>
      <c r="H27" s="91"/>
      <c r="I27" s="91"/>
      <c r="J27" s="91"/>
      <c r="K27" s="91"/>
      <c r="L27" s="91"/>
      <c r="M27" s="91"/>
      <c r="N27" s="92"/>
      <c r="O27" s="21"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x14ac:dyDescent="0.3">
      <c r="D28" s="104"/>
      <c r="E28" s="104"/>
      <c r="F28" s="104"/>
      <c r="G28" s="91"/>
      <c r="H28" s="91"/>
      <c r="I28" s="91"/>
      <c r="J28" s="91"/>
      <c r="K28" s="91"/>
      <c r="L28" s="91"/>
      <c r="M28" s="91"/>
      <c r="N28" s="92"/>
      <c r="O28" s="21"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x14ac:dyDescent="0.3">
      <c r="D29" s="104"/>
      <c r="E29" s="104"/>
      <c r="F29" s="104"/>
      <c r="G29" s="91"/>
      <c r="H29" s="91"/>
      <c r="I29" s="91"/>
      <c r="J29" s="91"/>
      <c r="K29" s="91"/>
      <c r="L29" s="91"/>
      <c r="M29" s="91"/>
      <c r="N29" s="92"/>
      <c r="O29" s="21"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x14ac:dyDescent="0.3">
      <c r="D30" s="104"/>
      <c r="E30" s="104"/>
      <c r="F30" s="104"/>
      <c r="G30" s="91"/>
      <c r="H30" s="91"/>
      <c r="I30" s="91"/>
      <c r="J30" s="91"/>
      <c r="K30" s="91"/>
      <c r="L30" s="91"/>
      <c r="M30" s="91"/>
      <c r="N30" s="92"/>
      <c r="O30" s="21"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x14ac:dyDescent="0.3">
      <c r="D31" s="104"/>
      <c r="E31" s="104"/>
      <c r="F31" s="104"/>
      <c r="G31" s="91"/>
      <c r="H31" s="91"/>
      <c r="I31" s="91"/>
      <c r="J31" s="91"/>
      <c r="K31" s="91"/>
      <c r="L31" s="91"/>
      <c r="M31" s="91"/>
      <c r="N31" s="92"/>
      <c r="O31" s="21"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x14ac:dyDescent="0.3">
      <c r="D32" s="104"/>
      <c r="E32" s="104"/>
      <c r="F32" s="104"/>
      <c r="G32" s="91"/>
      <c r="H32" s="91"/>
      <c r="I32" s="91"/>
      <c r="J32" s="91"/>
      <c r="K32" s="91"/>
      <c r="L32" s="91"/>
      <c r="M32" s="91"/>
      <c r="N32" s="92"/>
      <c r="O32" s="21"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x14ac:dyDescent="0.3">
      <c r="D33" s="104"/>
      <c r="E33" s="104"/>
      <c r="F33" s="104"/>
      <c r="G33" s="91"/>
      <c r="H33" s="91"/>
      <c r="I33" s="91"/>
      <c r="J33" s="91"/>
      <c r="K33" s="91"/>
      <c r="L33" s="91"/>
      <c r="M33" s="91"/>
      <c r="N33" s="92"/>
      <c r="O33" s="21"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x14ac:dyDescent="0.3">
      <c r="D34" s="104"/>
      <c r="E34" s="104"/>
      <c r="F34" s="104"/>
      <c r="G34" s="91"/>
      <c r="H34" s="91"/>
      <c r="I34" s="91"/>
      <c r="J34" s="91"/>
      <c r="K34" s="91"/>
      <c r="L34" s="91"/>
      <c r="M34" s="91"/>
      <c r="N34" s="92"/>
      <c r="O34" s="21"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x14ac:dyDescent="0.3">
      <c r="D35" s="104"/>
      <c r="E35" s="104"/>
      <c r="F35" s="104"/>
      <c r="G35" s="91"/>
      <c r="H35" s="91"/>
      <c r="I35" s="91"/>
      <c r="J35" s="91"/>
      <c r="K35" s="91"/>
      <c r="L35" s="91"/>
      <c r="M35" s="91"/>
      <c r="N35" s="92"/>
      <c r="O35" s="21"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x14ac:dyDescent="0.3">
      <c r="D36" s="104"/>
      <c r="E36" s="104"/>
      <c r="F36" s="104"/>
      <c r="G36" s="91"/>
      <c r="H36" s="91"/>
      <c r="I36" s="91"/>
      <c r="J36" s="91"/>
      <c r="K36" s="91"/>
      <c r="L36" s="91"/>
      <c r="M36" s="91"/>
      <c r="N36" s="92"/>
      <c r="O36" s="21"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x14ac:dyDescent="0.3">
      <c r="D37" s="104"/>
      <c r="E37" s="104"/>
      <c r="F37" s="104"/>
      <c r="G37" s="91"/>
      <c r="H37" s="91"/>
      <c r="I37" s="91"/>
      <c r="J37" s="91"/>
      <c r="K37" s="91"/>
      <c r="L37" s="91"/>
      <c r="M37" s="91"/>
      <c r="N37" s="92"/>
      <c r="O37" s="21"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x14ac:dyDescent="0.3">
      <c r="D38" s="104"/>
      <c r="E38" s="104"/>
      <c r="F38" s="104"/>
      <c r="G38" s="91"/>
      <c r="H38" s="91"/>
      <c r="I38" s="91"/>
      <c r="J38" s="91"/>
      <c r="K38" s="91"/>
      <c r="L38" s="91"/>
      <c r="M38" s="91"/>
      <c r="N38" s="92"/>
      <c r="O38" s="21"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x14ac:dyDescent="0.3">
      <c r="D39" s="104"/>
      <c r="E39" s="104"/>
      <c r="F39" s="104"/>
      <c r="G39" s="91"/>
      <c r="H39" s="91"/>
      <c r="I39" s="91"/>
      <c r="J39" s="91"/>
      <c r="K39" s="91"/>
      <c r="L39" s="91"/>
      <c r="M39" s="91"/>
      <c r="N39" s="92"/>
      <c r="O39" s="21"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x14ac:dyDescent="0.3">
      <c r="D40" s="104"/>
      <c r="E40" s="104"/>
      <c r="F40" s="104"/>
      <c r="G40" s="91"/>
      <c r="H40" s="91"/>
      <c r="I40" s="91"/>
      <c r="J40" s="91"/>
      <c r="K40" s="91"/>
      <c r="L40" s="91"/>
      <c r="M40" s="91"/>
      <c r="N40" s="92"/>
      <c r="O40" s="21"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x14ac:dyDescent="0.3">
      <c r="D41" s="104"/>
      <c r="E41" s="104"/>
      <c r="F41" s="104"/>
      <c r="G41" s="91"/>
      <c r="H41" s="91"/>
      <c r="I41" s="91"/>
      <c r="J41" s="91"/>
      <c r="K41" s="91"/>
      <c r="L41" s="91"/>
      <c r="M41" s="91"/>
      <c r="N41" s="92"/>
      <c r="O41" s="21"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x14ac:dyDescent="0.3">
      <c r="D42" s="104"/>
      <c r="E42" s="104"/>
      <c r="F42" s="104"/>
      <c r="G42" s="91"/>
      <c r="H42" s="91"/>
      <c r="I42" s="91"/>
      <c r="J42" s="91"/>
      <c r="K42" s="91"/>
      <c r="L42" s="91"/>
      <c r="M42" s="91"/>
      <c r="N42" s="92"/>
      <c r="O42" s="21"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x14ac:dyDescent="0.3">
      <c r="D43" s="104"/>
      <c r="E43" s="104"/>
      <c r="F43" s="104"/>
      <c r="G43" s="91"/>
      <c r="H43" s="91"/>
      <c r="I43" s="91"/>
      <c r="J43" s="91"/>
      <c r="K43" s="91"/>
      <c r="L43" s="91"/>
      <c r="M43" s="91"/>
      <c r="N43" s="92"/>
      <c r="O43" s="21"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x14ac:dyDescent="0.3">
      <c r="D44" s="104"/>
      <c r="E44" s="104"/>
      <c r="F44" s="104"/>
      <c r="G44" s="91"/>
      <c r="H44" s="91"/>
      <c r="I44" s="91"/>
      <c r="J44" s="91"/>
      <c r="K44" s="91"/>
      <c r="L44" s="91"/>
      <c r="M44" s="91"/>
      <c r="N44" s="92"/>
      <c r="O44" s="21"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x14ac:dyDescent="0.3">
      <c r="D45" s="104"/>
      <c r="E45" s="104"/>
      <c r="F45" s="104"/>
      <c r="G45" s="91"/>
      <c r="H45" s="91"/>
      <c r="I45" s="91"/>
      <c r="J45" s="91"/>
      <c r="K45" s="91"/>
      <c r="L45" s="91"/>
      <c r="M45" s="91"/>
      <c r="N45" s="92"/>
      <c r="O45" s="21"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x14ac:dyDescent="0.3">
      <c r="D46" s="104"/>
      <c r="E46" s="104"/>
      <c r="F46" s="104"/>
      <c r="G46" s="91"/>
      <c r="H46" s="91"/>
      <c r="I46" s="91"/>
      <c r="J46" s="91"/>
      <c r="K46" s="91"/>
      <c r="L46" s="91"/>
      <c r="M46" s="91"/>
      <c r="N46" s="92"/>
      <c r="O46" s="21"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x14ac:dyDescent="0.3">
      <c r="D47" s="104"/>
      <c r="E47" s="104"/>
      <c r="F47" s="104"/>
      <c r="G47" s="91"/>
      <c r="H47" s="91"/>
      <c r="I47" s="91"/>
      <c r="J47" s="91"/>
      <c r="K47" s="91"/>
      <c r="L47" s="91"/>
      <c r="M47" s="91"/>
      <c r="N47" s="92"/>
      <c r="O47" s="21"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x14ac:dyDescent="0.3">
      <c r="D48" s="104"/>
      <c r="E48" s="104"/>
      <c r="F48" s="104"/>
      <c r="G48" s="91"/>
      <c r="H48" s="91"/>
      <c r="I48" s="91"/>
      <c r="J48" s="91"/>
      <c r="K48" s="91"/>
      <c r="L48" s="91"/>
      <c r="M48" s="91"/>
      <c r="N48" s="92"/>
      <c r="O48" s="21"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x14ac:dyDescent="0.3">
      <c r="D49" s="104"/>
      <c r="E49" s="104"/>
      <c r="F49" s="104"/>
      <c r="G49" s="91"/>
      <c r="H49" s="91"/>
      <c r="I49" s="91"/>
      <c r="J49" s="91"/>
      <c r="K49" s="91"/>
      <c r="L49" s="91"/>
      <c r="M49" s="91"/>
      <c r="N49" s="92"/>
      <c r="O49" s="21"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x14ac:dyDescent="0.3">
      <c r="D50" s="104"/>
      <c r="E50" s="104"/>
      <c r="F50" s="104"/>
      <c r="G50" s="91"/>
      <c r="H50" s="91"/>
      <c r="I50" s="91"/>
      <c r="J50" s="91"/>
      <c r="K50" s="91"/>
      <c r="L50" s="91"/>
      <c r="M50" s="91"/>
      <c r="N50" s="92"/>
      <c r="O50" s="21"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x14ac:dyDescent="0.3">
      <c r="D51" s="104"/>
      <c r="E51" s="104"/>
      <c r="F51" s="104"/>
      <c r="G51" s="91"/>
      <c r="H51" s="91"/>
      <c r="I51" s="91"/>
      <c r="J51" s="91"/>
      <c r="K51" s="91"/>
      <c r="L51" s="91"/>
      <c r="M51" s="91"/>
      <c r="N51" s="92"/>
      <c r="O51" s="21"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x14ac:dyDescent="0.3">
      <c r="D52" s="104"/>
      <c r="E52" s="104"/>
      <c r="F52" s="104"/>
      <c r="G52" s="91"/>
      <c r="H52" s="91"/>
      <c r="I52" s="91"/>
      <c r="J52" s="91"/>
      <c r="K52" s="91"/>
      <c r="L52" s="91"/>
      <c r="M52" s="91"/>
      <c r="N52" s="92"/>
      <c r="O52" s="21"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x14ac:dyDescent="0.3">
      <c r="D53" s="104"/>
      <c r="E53" s="104"/>
      <c r="F53" s="104"/>
      <c r="G53" s="91"/>
      <c r="H53" s="91"/>
      <c r="I53" s="91"/>
      <c r="J53" s="91"/>
      <c r="K53" s="91"/>
      <c r="L53" s="91"/>
      <c r="M53" s="91"/>
      <c r="N53" s="92"/>
      <c r="O53" s="21"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x14ac:dyDescent="0.3">
      <c r="D54" s="104"/>
      <c r="E54" s="104"/>
      <c r="F54" s="104"/>
      <c r="G54" s="91"/>
      <c r="H54" s="91"/>
      <c r="I54" s="91"/>
      <c r="J54" s="91"/>
      <c r="K54" s="91"/>
      <c r="L54" s="91"/>
      <c r="M54" s="91"/>
      <c r="N54" s="92"/>
      <c r="O54" s="21"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x14ac:dyDescent="0.3">
      <c r="D55" s="104"/>
      <c r="E55" s="104"/>
      <c r="F55" s="104"/>
      <c r="G55" s="91"/>
      <c r="H55" s="91"/>
      <c r="I55" s="91"/>
      <c r="J55" s="91"/>
      <c r="K55" s="91"/>
      <c r="L55" s="91"/>
      <c r="M55" s="91"/>
      <c r="N55" s="92"/>
      <c r="O55" s="21"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x14ac:dyDescent="0.3">
      <c r="D56" s="104"/>
      <c r="E56" s="104"/>
      <c r="F56" s="104"/>
      <c r="G56" s="91"/>
      <c r="H56" s="91"/>
      <c r="I56" s="91"/>
      <c r="J56" s="91"/>
      <c r="K56" s="91"/>
      <c r="L56" s="91"/>
      <c r="M56" s="91"/>
      <c r="N56" s="92"/>
      <c r="O56" s="21"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x14ac:dyDescent="0.3">
      <c r="D57" s="104"/>
      <c r="E57" s="104"/>
      <c r="F57" s="104"/>
      <c r="G57" s="91"/>
      <c r="H57" s="91"/>
      <c r="I57" s="91"/>
      <c r="J57" s="91"/>
      <c r="K57" s="91"/>
      <c r="L57" s="91"/>
      <c r="M57" s="91"/>
      <c r="N57" s="92"/>
      <c r="O57" s="21"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x14ac:dyDescent="0.3">
      <c r="D58" s="104"/>
      <c r="E58" s="104"/>
      <c r="F58" s="104"/>
      <c r="G58" s="91"/>
      <c r="H58" s="91"/>
      <c r="I58" s="91"/>
      <c r="J58" s="91"/>
      <c r="K58" s="91"/>
      <c r="L58" s="91"/>
      <c r="M58" s="91"/>
      <c r="N58" s="92"/>
      <c r="O58" s="21"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x14ac:dyDescent="0.3">
      <c r="D59" s="104"/>
      <c r="E59" s="104"/>
      <c r="F59" s="104"/>
      <c r="G59" s="91"/>
      <c r="H59" s="91"/>
      <c r="I59" s="91"/>
      <c r="J59" s="91"/>
      <c r="K59" s="91"/>
      <c r="L59" s="91"/>
      <c r="M59" s="91"/>
      <c r="N59" s="92"/>
      <c r="O59" s="21"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x14ac:dyDescent="0.3">
      <c r="D60" s="104"/>
      <c r="E60" s="104"/>
      <c r="F60" s="104"/>
      <c r="G60" s="91"/>
      <c r="H60" s="91"/>
      <c r="I60" s="91"/>
      <c r="J60" s="91"/>
      <c r="K60" s="91"/>
      <c r="L60" s="91"/>
      <c r="M60" s="91"/>
      <c r="N60" s="92"/>
      <c r="O60" s="21"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x14ac:dyDescent="0.3">
      <c r="D61" s="104"/>
      <c r="E61" s="104"/>
      <c r="F61" s="104"/>
      <c r="G61" s="91"/>
      <c r="H61" s="91"/>
      <c r="I61" s="91"/>
      <c r="J61" s="91"/>
      <c r="K61" s="91"/>
      <c r="L61" s="91"/>
      <c r="M61" s="91"/>
      <c r="N61" s="92"/>
      <c r="O61" s="21"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x14ac:dyDescent="0.3">
      <c r="D62" s="104"/>
      <c r="E62" s="104"/>
      <c r="F62" s="104"/>
      <c r="G62" s="91"/>
      <c r="H62" s="91"/>
      <c r="I62" s="91"/>
      <c r="J62" s="91"/>
      <c r="K62" s="91"/>
      <c r="L62" s="91"/>
      <c r="M62" s="91"/>
      <c r="N62" s="92"/>
      <c r="O62" s="21"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x14ac:dyDescent="0.3">
      <c r="D63" s="104"/>
      <c r="E63" s="104"/>
      <c r="F63" s="104"/>
      <c r="G63" s="91"/>
      <c r="H63" s="91"/>
      <c r="I63" s="91"/>
      <c r="J63" s="91"/>
      <c r="K63" s="91"/>
      <c r="L63" s="91"/>
      <c r="M63" s="91"/>
      <c r="N63" s="92"/>
      <c r="O63" s="21"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x14ac:dyDescent="0.3">
      <c r="D64" s="104"/>
      <c r="E64" s="104"/>
      <c r="F64" s="104"/>
      <c r="G64" s="91"/>
      <c r="H64" s="91"/>
      <c r="I64" s="91"/>
      <c r="J64" s="91"/>
      <c r="K64" s="91"/>
      <c r="L64" s="91"/>
      <c r="M64" s="91"/>
      <c r="N64" s="92"/>
      <c r="O64" s="21"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x14ac:dyDescent="0.3">
      <c r="D65" s="104"/>
      <c r="E65" s="104"/>
      <c r="F65" s="104"/>
      <c r="G65" s="91"/>
      <c r="H65" s="91"/>
      <c r="I65" s="91"/>
      <c r="J65" s="91"/>
      <c r="K65" s="91"/>
      <c r="L65" s="91"/>
      <c r="M65" s="91"/>
      <c r="N65" s="92"/>
      <c r="O65" s="21"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x14ac:dyDescent="0.3">
      <c r="D66" s="104"/>
      <c r="E66" s="104"/>
      <c r="F66" s="104"/>
      <c r="G66" s="91"/>
      <c r="H66" s="91"/>
      <c r="I66" s="91"/>
      <c r="J66" s="91"/>
      <c r="K66" s="91"/>
      <c r="L66" s="91"/>
      <c r="M66" s="91"/>
      <c r="N66" s="92"/>
      <c r="O66" s="21"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x14ac:dyDescent="0.3">
      <c r="D67" s="104"/>
      <c r="E67" s="104"/>
      <c r="F67" s="104"/>
      <c r="G67" s="91"/>
      <c r="H67" s="91"/>
      <c r="I67" s="91"/>
      <c r="J67" s="91"/>
      <c r="K67" s="91"/>
      <c r="L67" s="91"/>
      <c r="M67" s="91"/>
      <c r="N67" s="92"/>
      <c r="O67" s="21"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x14ac:dyDescent="0.3">
      <c r="D68" s="104"/>
      <c r="E68" s="104"/>
      <c r="F68" s="104"/>
      <c r="G68" s="91"/>
      <c r="H68" s="91"/>
      <c r="I68" s="91"/>
      <c r="J68" s="91"/>
      <c r="K68" s="91"/>
      <c r="L68" s="91"/>
      <c r="M68" s="91"/>
      <c r="N68" s="92"/>
      <c r="O68" s="21"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x14ac:dyDescent="0.3">
      <c r="D69" s="104"/>
      <c r="E69" s="104"/>
      <c r="F69" s="104"/>
      <c r="G69" s="91"/>
      <c r="H69" s="91"/>
      <c r="I69" s="91"/>
      <c r="J69" s="91"/>
      <c r="K69" s="91"/>
      <c r="L69" s="91"/>
      <c r="M69" s="91"/>
      <c r="N69" s="92"/>
      <c r="O69" s="21"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x14ac:dyDescent="0.3">
      <c r="D70" s="104"/>
      <c r="E70" s="104"/>
      <c r="F70" s="104"/>
      <c r="G70" s="91"/>
      <c r="H70" s="91"/>
      <c r="I70" s="91"/>
      <c r="J70" s="91"/>
      <c r="K70" s="91"/>
      <c r="L70" s="91"/>
      <c r="M70" s="91"/>
      <c r="N70" s="92"/>
      <c r="O70" s="21"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x14ac:dyDescent="0.3">
      <c r="D71" s="104"/>
      <c r="E71" s="104"/>
      <c r="F71" s="104"/>
      <c r="G71" s="91"/>
      <c r="H71" s="91"/>
      <c r="I71" s="91"/>
      <c r="J71" s="91"/>
      <c r="K71" s="91"/>
      <c r="L71" s="91"/>
      <c r="M71" s="91"/>
      <c r="N71" s="92"/>
      <c r="O71" s="21"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x14ac:dyDescent="0.3">
      <c r="D72" s="104"/>
      <c r="E72" s="104"/>
      <c r="F72" s="104"/>
      <c r="G72" s="91"/>
      <c r="H72" s="91"/>
      <c r="I72" s="91"/>
      <c r="J72" s="91"/>
      <c r="K72" s="91"/>
      <c r="L72" s="91"/>
      <c r="M72" s="91"/>
      <c r="N72" s="92"/>
      <c r="O72" s="21"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x14ac:dyDescent="0.3">
      <c r="D73" s="104"/>
      <c r="E73" s="104"/>
      <c r="F73" s="104"/>
      <c r="G73" s="91"/>
      <c r="H73" s="91"/>
      <c r="I73" s="91"/>
      <c r="J73" s="91"/>
      <c r="K73" s="91"/>
      <c r="L73" s="91"/>
      <c r="M73" s="91"/>
      <c r="N73" s="92"/>
      <c r="O73" s="21"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x14ac:dyDescent="0.3">
      <c r="D74" s="104"/>
      <c r="E74" s="104"/>
      <c r="F74" s="104"/>
      <c r="G74" s="91"/>
      <c r="H74" s="91"/>
      <c r="I74" s="91"/>
      <c r="J74" s="91"/>
      <c r="K74" s="91"/>
      <c r="L74" s="91"/>
      <c r="M74" s="91"/>
      <c r="N74" s="92"/>
      <c r="O74" s="21"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x14ac:dyDescent="0.3">
      <c r="D75" s="104"/>
      <c r="E75" s="104"/>
      <c r="F75" s="104"/>
      <c r="G75" s="91"/>
      <c r="H75" s="91"/>
      <c r="I75" s="91"/>
      <c r="J75" s="91"/>
      <c r="K75" s="91"/>
      <c r="L75" s="91"/>
      <c r="M75" s="91"/>
      <c r="N75" s="92"/>
      <c r="O75" s="21"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x14ac:dyDescent="0.3">
      <c r="D76" s="104"/>
      <c r="E76" s="104"/>
      <c r="F76" s="104"/>
      <c r="G76" s="91"/>
      <c r="H76" s="91"/>
      <c r="I76" s="91"/>
      <c r="J76" s="91"/>
      <c r="K76" s="91"/>
      <c r="L76" s="91"/>
      <c r="M76" s="91"/>
      <c r="N76" s="92"/>
      <c r="O76" s="21"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x14ac:dyDescent="0.3">
      <c r="D77" s="104"/>
      <c r="E77" s="104"/>
      <c r="F77" s="104"/>
      <c r="G77" s="91"/>
      <c r="H77" s="91"/>
      <c r="I77" s="91"/>
      <c r="J77" s="91"/>
      <c r="K77" s="91"/>
      <c r="L77" s="91"/>
      <c r="M77" s="91"/>
      <c r="N77" s="92"/>
      <c r="O77" s="21"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x14ac:dyDescent="0.3">
      <c r="D78" s="104"/>
      <c r="E78" s="104"/>
      <c r="F78" s="104"/>
      <c r="G78" s="91"/>
      <c r="H78" s="91"/>
      <c r="I78" s="91"/>
      <c r="J78" s="91"/>
      <c r="K78" s="91"/>
      <c r="L78" s="91"/>
      <c r="M78" s="91"/>
      <c r="N78" s="92"/>
      <c r="O78" s="21"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x14ac:dyDescent="0.3">
      <c r="D79" s="104"/>
      <c r="E79" s="104"/>
      <c r="F79" s="104"/>
      <c r="G79" s="91"/>
      <c r="H79" s="91"/>
      <c r="I79" s="91"/>
      <c r="J79" s="91"/>
      <c r="K79" s="91"/>
      <c r="L79" s="91"/>
      <c r="M79" s="91"/>
      <c r="N79" s="92"/>
      <c r="O79" s="21"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x14ac:dyDescent="0.3">
      <c r="D80" s="104"/>
      <c r="E80" s="104"/>
      <c r="F80" s="104"/>
      <c r="G80" s="91"/>
      <c r="H80" s="91"/>
      <c r="I80" s="91"/>
      <c r="J80" s="91"/>
      <c r="K80" s="91"/>
      <c r="L80" s="91"/>
      <c r="M80" s="91"/>
      <c r="N80" s="92"/>
      <c r="O80" s="21"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x14ac:dyDescent="0.3">
      <c r="D81" s="104"/>
      <c r="E81" s="104"/>
      <c r="F81" s="104"/>
      <c r="G81" s="91"/>
      <c r="H81" s="91"/>
      <c r="I81" s="91"/>
      <c r="J81" s="91"/>
      <c r="K81" s="91"/>
      <c r="L81" s="91"/>
      <c r="M81" s="91"/>
      <c r="N81" s="92"/>
      <c r="O81" s="21"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x14ac:dyDescent="0.3">
      <c r="D82" s="104"/>
      <c r="E82" s="104"/>
      <c r="F82" s="104"/>
      <c r="G82" s="91"/>
      <c r="H82" s="91"/>
      <c r="I82" s="91"/>
      <c r="J82" s="91"/>
      <c r="K82" s="91"/>
      <c r="L82" s="91"/>
      <c r="M82" s="91"/>
      <c r="N82" s="92"/>
      <c r="O82" s="21"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x14ac:dyDescent="0.3">
      <c r="D83" s="104"/>
      <c r="E83" s="104"/>
      <c r="F83" s="104"/>
      <c r="G83" s="91"/>
      <c r="H83" s="91"/>
      <c r="I83" s="91"/>
      <c r="J83" s="91"/>
      <c r="K83" s="91"/>
      <c r="L83" s="91"/>
      <c r="M83" s="91"/>
      <c r="N83" s="92"/>
      <c r="O83" s="21"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x14ac:dyDescent="0.3">
      <c r="D84" s="104"/>
      <c r="E84" s="104"/>
      <c r="F84" s="104"/>
      <c r="G84" s="91"/>
      <c r="H84" s="91"/>
      <c r="I84" s="91"/>
      <c r="J84" s="91"/>
      <c r="K84" s="91"/>
      <c r="L84" s="91"/>
      <c r="M84" s="91"/>
      <c r="N84" s="92"/>
      <c r="O84" s="21"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x14ac:dyDescent="0.3">
      <c r="D85" s="104"/>
      <c r="E85" s="104"/>
      <c r="F85" s="104"/>
      <c r="G85" s="91"/>
      <c r="H85" s="91"/>
      <c r="I85" s="91"/>
      <c r="J85" s="91"/>
      <c r="K85" s="91"/>
      <c r="L85" s="91"/>
      <c r="M85" s="91"/>
      <c r="N85" s="92"/>
      <c r="O85" s="21"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x14ac:dyDescent="0.3">
      <c r="D86" s="104"/>
      <c r="E86" s="104"/>
      <c r="F86" s="104"/>
      <c r="G86" s="91"/>
      <c r="H86" s="91"/>
      <c r="I86" s="91"/>
      <c r="J86" s="91"/>
      <c r="K86" s="91"/>
      <c r="L86" s="91"/>
      <c r="M86" s="91"/>
      <c r="N86" s="92"/>
      <c r="O86" s="21"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x14ac:dyDescent="0.3">
      <c r="D87" s="104"/>
      <c r="E87" s="104"/>
      <c r="F87" s="104"/>
      <c r="G87" s="91"/>
      <c r="H87" s="91"/>
      <c r="I87" s="91"/>
      <c r="J87" s="91"/>
      <c r="K87" s="91"/>
      <c r="L87" s="91"/>
      <c r="M87" s="91"/>
      <c r="N87" s="92"/>
      <c r="O87" s="21"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x14ac:dyDescent="0.3">
      <c r="D88" s="104"/>
      <c r="E88" s="104"/>
      <c r="F88" s="104"/>
      <c r="G88" s="91"/>
      <c r="H88" s="91"/>
      <c r="I88" s="91"/>
      <c r="J88" s="91"/>
      <c r="K88" s="91"/>
      <c r="L88" s="91"/>
      <c r="M88" s="91"/>
      <c r="N88" s="92"/>
      <c r="O88" s="21"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x14ac:dyDescent="0.3">
      <c r="D89" s="104"/>
      <c r="E89" s="104"/>
      <c r="F89" s="104"/>
      <c r="G89" s="91"/>
      <c r="H89" s="91"/>
      <c r="I89" s="91"/>
      <c r="J89" s="91"/>
      <c r="K89" s="91"/>
      <c r="L89" s="91"/>
      <c r="M89" s="91"/>
      <c r="N89" s="92"/>
      <c r="O89" s="21"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x14ac:dyDescent="0.3">
      <c r="D90" s="104"/>
      <c r="E90" s="104"/>
      <c r="F90" s="104"/>
      <c r="G90" s="91"/>
      <c r="H90" s="91"/>
      <c r="I90" s="91"/>
      <c r="J90" s="91"/>
      <c r="K90" s="91"/>
      <c r="L90" s="91"/>
      <c r="M90" s="91"/>
      <c r="N90" s="92"/>
      <c r="O90" s="21"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x14ac:dyDescent="0.3">
      <c r="D91" s="104"/>
      <c r="E91" s="104"/>
      <c r="F91" s="104"/>
      <c r="G91" s="91"/>
      <c r="H91" s="91"/>
      <c r="I91" s="91"/>
      <c r="J91" s="91"/>
      <c r="K91" s="91"/>
      <c r="L91" s="91"/>
      <c r="M91" s="91"/>
      <c r="N91" s="92"/>
      <c r="O91" s="21"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x14ac:dyDescent="0.3">
      <c r="D92" s="104"/>
      <c r="E92" s="104"/>
      <c r="F92" s="104"/>
      <c r="G92" s="91"/>
      <c r="H92" s="91"/>
      <c r="I92" s="91"/>
      <c r="J92" s="91"/>
      <c r="K92" s="91"/>
      <c r="L92" s="91"/>
      <c r="M92" s="91"/>
      <c r="N92" s="92"/>
      <c r="O92" s="21"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x14ac:dyDescent="0.3">
      <c r="D93" s="104"/>
      <c r="E93" s="104"/>
      <c r="F93" s="104"/>
      <c r="G93" s="91"/>
      <c r="H93" s="91"/>
      <c r="I93" s="91"/>
      <c r="J93" s="91"/>
      <c r="K93" s="91"/>
      <c r="L93" s="91"/>
      <c r="M93" s="91"/>
      <c r="N93" s="92"/>
      <c r="O93" s="21"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x14ac:dyDescent="0.3">
      <c r="D94" s="104"/>
      <c r="E94" s="104"/>
      <c r="F94" s="104"/>
      <c r="G94" s="91"/>
      <c r="H94" s="91"/>
      <c r="I94" s="91"/>
      <c r="J94" s="91"/>
      <c r="K94" s="91"/>
      <c r="L94" s="91"/>
      <c r="M94" s="91"/>
      <c r="N94" s="92"/>
      <c r="O94" s="21"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x14ac:dyDescent="0.3">
      <c r="D95" s="104"/>
      <c r="E95" s="104"/>
      <c r="F95" s="104"/>
      <c r="G95" s="91"/>
      <c r="H95" s="91"/>
      <c r="I95" s="91"/>
      <c r="J95" s="91"/>
      <c r="K95" s="91"/>
      <c r="L95" s="91"/>
      <c r="M95" s="91"/>
      <c r="N95" s="92"/>
      <c r="O95" s="21"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x14ac:dyDescent="0.3">
      <c r="D96" s="104"/>
      <c r="E96" s="104"/>
      <c r="F96" s="104"/>
      <c r="G96" s="91"/>
      <c r="H96" s="91"/>
      <c r="I96" s="91"/>
      <c r="J96" s="91"/>
      <c r="K96" s="91"/>
      <c r="L96" s="91"/>
      <c r="M96" s="91"/>
      <c r="N96" s="92"/>
      <c r="O96" s="21"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x14ac:dyDescent="0.3">
      <c r="D97" s="104"/>
      <c r="E97" s="104"/>
      <c r="F97" s="104"/>
      <c r="G97" s="91"/>
      <c r="H97" s="91"/>
      <c r="I97" s="91"/>
      <c r="J97" s="91"/>
      <c r="K97" s="91"/>
      <c r="L97" s="91"/>
      <c r="M97" s="91"/>
      <c r="N97" s="92"/>
      <c r="O97" s="21"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x14ac:dyDescent="0.3">
      <c r="D98" s="104"/>
      <c r="E98" s="104"/>
      <c r="F98" s="104"/>
      <c r="G98" s="91"/>
      <c r="H98" s="91"/>
      <c r="I98" s="91"/>
      <c r="J98" s="91"/>
      <c r="K98" s="91"/>
      <c r="L98" s="91"/>
      <c r="M98" s="91"/>
      <c r="N98" s="92"/>
      <c r="O98" s="21"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algorithmName="SHA-512" hashValue="CvISZHjOThLvNjjluC0Dr8J9yENtjpFlw/Y0eLEQ1Smjuu8AOSqSV0G+dUd9aBtNR+fu6vaDb75jY+dteSTrrA==" saltValue="7Dahgumuby7JMf7BGn06Pw==" spinCount="100000" sheet="1" objects="1" scenarios="1" selectLockedCells="1"/>
  <mergeCells count="2">
    <mergeCell ref="A9:B12"/>
    <mergeCell ref="A21:B24"/>
  </mergeCells>
  <phoneticPr fontId="7" type="noConversion"/>
  <conditionalFormatting sqref="B18">
    <cfRule type="expression" dxfId="20" priority="3">
      <formula>$A$18="Custom baseline reference in kg CO2e/m2:"</formula>
    </cfRule>
  </conditionalFormatting>
  <conditionalFormatting sqref="L2:L13 L16:L98">
    <cfRule type="expression" dxfId="19" priority="1">
      <formula>$G2="EPD available"</formula>
    </cfRule>
  </conditionalFormatting>
  <conditionalFormatting sqref="L15">
    <cfRule type="expression" dxfId="18" priority="50">
      <formula>$G14="EPD available"</formula>
    </cfRule>
  </conditionalFormatting>
  <dataValidations count="8">
    <dataValidation type="list" allowBlank="1" showInputMessage="1" showErrorMessage="1" sqref="B16" xr:uid="{3BD0CD18-93DE-4B5B-ABD8-A7AE93E5CE50}">
      <formula1>"Residential: slanted roof,Residential: flat roof,Residential: multi-storey,Utility: office,Utility: other"</formula1>
    </dataValidation>
    <dataValidation type="list" allowBlank="1" showInputMessage="1" showErrorMessage="1" sqref="B17" xr:uid="{2917421E-27CF-4360-8532-219E171FC0E3}">
      <formula1>"NL,Custom"</formula1>
    </dataValidation>
    <dataValidation type="list" allowBlank="1" showInputMessage="1" showErrorMessage="1" sqref="E2:E98" xr:uid="{D67FE8AF-AD98-4BB0-AD2B-F36837FDFAFE}">
      <formula1>"Floors,Ceilings,Frames and walls,Insulation,Roofs,Boards,Planks and beams,Other"</formula1>
    </dataValidation>
    <dataValidation type="list" allowBlank="1" showInputMessage="1" showErrorMessage="1" sqref="B19"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98"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98"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4:N98 N2" xr:uid="{A707AA1D-AC7C-408C-B565-DA8A34BD129A}">
      <formula1>0</formula1>
      <formula2>1</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D8EE264-79EA-4D5E-A318-FBB293531511}">
          <x14:formula1>
            <xm:f>ManufacturerList!2:2</xm:f>
          </x14:formula1>
          <xm:sqref>H2:H98</xm:sqref>
        </x14:dataValidation>
        <x14:dataValidation type="list" allowBlank="1" showInputMessage="1" showErrorMessage="1" xr:uid="{40FEE1C8-CB70-4527-B678-0DEA0AAADFDB}">
          <x14:formula1>
            <xm:f>ProductList!2:2</xm:f>
          </x14:formula1>
          <xm:sqref>I2:I98</xm:sqref>
        </x14:dataValidation>
        <x14:dataValidation type="list" allowBlank="1" showInputMessage="1" showErrorMessage="1" xr:uid="{ECFF0534-6CF6-43E3-B790-285DE4BE4BBD}">
          <x14:formula1>
            <xm:f>UnitSelect!2:2</xm:f>
          </x14:formula1>
          <xm:sqref>K2:K98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A101"/>
  <sheetViews>
    <sheetView workbookViewId="0">
      <selection activeCell="A22" sqref="A22"/>
    </sheetView>
  </sheetViews>
  <sheetFormatPr defaultRowHeight="14.4" x14ac:dyDescent="0.3"/>
  <cols>
    <col min="2" max="2" width="10.5546875" bestFit="1" customWidth="1"/>
  </cols>
  <sheetData>
    <row r="2" spans="1:1" x14ac:dyDescent="0.3">
      <c r="A2" s="8" t="str" cm="1">
        <f t="array" ref="A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 spans="1:1" x14ac:dyDescent="0.3">
      <c r="A3" s="8" t="str" cm="1">
        <f t="array" ref="A3">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4" spans="1:1" x14ac:dyDescent="0.3">
      <c r="A4" s="8"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SWISS KRONO Group</v>
      </c>
    </row>
    <row r="5" spans="1:1" x14ac:dyDescent="0.3">
      <c r="A5" s="8"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 spans="1:1" x14ac:dyDescent="0.3">
      <c r="A6" s="8"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 spans="1:1" x14ac:dyDescent="0.3">
      <c r="A7" s="8"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 spans="1:1" x14ac:dyDescent="0.3">
      <c r="A8" s="8"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 spans="1:1" x14ac:dyDescent="0.3">
      <c r="A9" s="8" t="str" cm="1">
        <f t="array" ref="A9">IF(DataInput[[#This Row],[Source type]]="EPD available",TRANSPOSE(IF(ISBLANK(DataInput[[#This Row],[Product selection from source]]),_xlfn.UNIQUE(EPD_Database[Manufacturer]),_xlfn.UNIQUE(_xlfn._xlws.FILTER(EPD_Database[Manufacturer],EPD_Database[Product name]=DataInput[[#This Row],[Product selection from source]])))),"")</f>
        <v/>
      </c>
    </row>
    <row r="10" spans="1:1" x14ac:dyDescent="0.3">
      <c r="A10" s="8"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
      </c>
    </row>
    <row r="11" spans="1:1" x14ac:dyDescent="0.3">
      <c r="A11" s="8"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
      </c>
    </row>
    <row r="12" spans="1:1" x14ac:dyDescent="0.3">
      <c r="A12" s="8"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1" x14ac:dyDescent="0.3">
      <c r="A13" s="8"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1" x14ac:dyDescent="0.3">
      <c r="A14" s="8"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1" x14ac:dyDescent="0.3">
      <c r="A15" s="8"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1" x14ac:dyDescent="0.3">
      <c r="A16" s="8"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x14ac:dyDescent="0.3">
      <c r="A17" s="8"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x14ac:dyDescent="0.3">
      <c r="A18" s="8"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x14ac:dyDescent="0.3">
      <c r="A19" s="8"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x14ac:dyDescent="0.3">
      <c r="A20" s="8"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x14ac:dyDescent="0.3">
      <c r="A21" s="8"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x14ac:dyDescent="0.3">
      <c r="A22" s="8"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x14ac:dyDescent="0.3">
      <c r="A23" s="8"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x14ac:dyDescent="0.3">
      <c r="A24" s="8"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x14ac:dyDescent="0.3">
      <c r="A25" s="8"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x14ac:dyDescent="0.3">
      <c r="A26" s="8"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x14ac:dyDescent="0.3">
      <c r="A27" s="8"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x14ac:dyDescent="0.3">
      <c r="A28" s="8"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x14ac:dyDescent="0.3">
      <c r="A29" s="8"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x14ac:dyDescent="0.3">
      <c r="A30" s="8"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x14ac:dyDescent="0.3">
      <c r="A31" s="8"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x14ac:dyDescent="0.3">
      <c r="A32" s="8"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x14ac:dyDescent="0.3">
      <c r="A33" s="8"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x14ac:dyDescent="0.3">
      <c r="A34" s="8"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x14ac:dyDescent="0.3">
      <c r="A35" s="8"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x14ac:dyDescent="0.3">
      <c r="A36" s="8"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x14ac:dyDescent="0.3">
      <c r="A37" s="8"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x14ac:dyDescent="0.3">
      <c r="A38" s="8"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x14ac:dyDescent="0.3">
      <c r="A39" s="8"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x14ac:dyDescent="0.3">
      <c r="A40" s="8"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x14ac:dyDescent="0.3">
      <c r="A41" s="8"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x14ac:dyDescent="0.3">
      <c r="A42" s="8"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x14ac:dyDescent="0.3">
      <c r="A43" s="8"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x14ac:dyDescent="0.3">
      <c r="A44" s="8"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x14ac:dyDescent="0.3">
      <c r="A45" s="8"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x14ac:dyDescent="0.3">
      <c r="A46" s="8"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x14ac:dyDescent="0.3">
      <c r="A47" s="8"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x14ac:dyDescent="0.3">
      <c r="A48" s="8"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x14ac:dyDescent="0.3">
      <c r="A49" s="8"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x14ac:dyDescent="0.3">
      <c r="A50" s="8"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x14ac:dyDescent="0.3">
      <c r="A51" s="8"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x14ac:dyDescent="0.3">
      <c r="A52" s="8"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x14ac:dyDescent="0.3">
      <c r="A53" s="8"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x14ac:dyDescent="0.3">
      <c r="A54" s="8"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x14ac:dyDescent="0.3">
      <c r="A55" s="8"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x14ac:dyDescent="0.3">
      <c r="A56" s="8"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x14ac:dyDescent="0.3">
      <c r="A57" s="8"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x14ac:dyDescent="0.3">
      <c r="A58" s="8"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x14ac:dyDescent="0.3">
      <c r="A59" s="8"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x14ac:dyDescent="0.3">
      <c r="A60" s="8"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x14ac:dyDescent="0.3">
      <c r="A61" s="8"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x14ac:dyDescent="0.3">
      <c r="A62" s="8"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x14ac:dyDescent="0.3">
      <c r="A63" s="8"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x14ac:dyDescent="0.3">
      <c r="A64" s="8"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x14ac:dyDescent="0.3">
      <c r="A65" s="8"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x14ac:dyDescent="0.3">
      <c r="A66" s="8"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x14ac:dyDescent="0.3">
      <c r="A67" s="8"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x14ac:dyDescent="0.3">
      <c r="A68" s="8"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x14ac:dyDescent="0.3">
      <c r="A69" s="8"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x14ac:dyDescent="0.3">
      <c r="A70" s="8"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x14ac:dyDescent="0.3">
      <c r="A71" s="8"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x14ac:dyDescent="0.3">
      <c r="A72" s="8"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x14ac:dyDescent="0.3">
      <c r="A73" s="8"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x14ac:dyDescent="0.3">
      <c r="A74" s="8"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x14ac:dyDescent="0.3">
      <c r="A75" s="8"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x14ac:dyDescent="0.3">
      <c r="A76" s="8"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x14ac:dyDescent="0.3">
      <c r="A77" s="8"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x14ac:dyDescent="0.3">
      <c r="A78" s="8"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x14ac:dyDescent="0.3">
      <c r="A79" s="8"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x14ac:dyDescent="0.3">
      <c r="A80" s="8"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x14ac:dyDescent="0.3">
      <c r="A81" s="8"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x14ac:dyDescent="0.3">
      <c r="A82" s="8"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x14ac:dyDescent="0.3">
      <c r="A83" s="8"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x14ac:dyDescent="0.3">
      <c r="A84" s="8"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x14ac:dyDescent="0.3">
      <c r="A85" s="8"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x14ac:dyDescent="0.3">
      <c r="A86" s="8"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x14ac:dyDescent="0.3">
      <c r="A87" s="8"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x14ac:dyDescent="0.3">
      <c r="A88" s="8"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x14ac:dyDescent="0.3">
      <c r="A89" s="8"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x14ac:dyDescent="0.3">
      <c r="A90" s="8"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x14ac:dyDescent="0.3">
      <c r="A91" s="8"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x14ac:dyDescent="0.3">
      <c r="A92" s="8"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x14ac:dyDescent="0.3">
      <c r="A93" s="8"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x14ac:dyDescent="0.3">
      <c r="A94" s="8"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x14ac:dyDescent="0.3">
      <c r="A95" s="8"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x14ac:dyDescent="0.3">
      <c r="A96" s="8"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x14ac:dyDescent="0.3">
      <c r="A97" s="8"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x14ac:dyDescent="0.3">
      <c r="A98" s="8"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x14ac:dyDescent="0.3">
      <c r="A99" s="8" t="e"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0" spans="1:1" x14ac:dyDescent="0.3">
      <c r="A100" s="8" t="e"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1" spans="1:1" x14ac:dyDescent="0.3">
      <c r="A101" s="8" t="e"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#VALUE!</v>
      </c>
    </row>
  </sheetData>
  <sheetProtection algorithmName="SHA-512" hashValue="DuSDUKYZv+xKhc1Wx4TNbVqugx8NycY/9AQTYJxw+sbzqEE/k8StpaAfwHGeVdoYBOBj07LhpdLxLhx5mm015Q==" saltValue="P62wBNd2+uERCKwlI80d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DH101"/>
  <sheetViews>
    <sheetView workbookViewId="0">
      <selection activeCell="A22" sqref="A22"/>
    </sheetView>
  </sheetViews>
  <sheetFormatPr defaultRowHeight="14.4" x14ac:dyDescent="0.3"/>
  <sheetData>
    <row r="2" spans="1:112" x14ac:dyDescent="0.3">
      <c r="A2" s="8" t="str" cm="1">
        <f t="array" ref="A2:DH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2" t="str">
        <v>Abuirana (Pouteria spp)</v>
      </c>
      <c r="C2" t="str">
        <v>Acapu / Bruinhart (Vouacapoua americana)</v>
      </c>
      <c r="D2" t="str">
        <v>Afzelia - Doussié (Afzelia bipindensis)</v>
      </c>
      <c r="E2" t="str">
        <v>Aldina / Sucupira vermelho (Aldina heterophylla)</v>
      </c>
      <c r="F2" t="str">
        <v>American ash (Fraxinus americana  L.)</v>
      </c>
      <c r="G2" t="str">
        <v>American beech (Fagus grandifolia Ehrh.)</v>
      </c>
      <c r="H2" t="str">
        <v>American larch (Larix laricina (Du Roi) K. Koch)</v>
      </c>
      <c r="I2" t="str">
        <v>American linden (Tilia americana L.)</v>
      </c>
      <c r="J2" t="str">
        <v>American sycamore (Platanus occidentalis L.)</v>
      </c>
      <c r="K2" t="str">
        <v>Angelim pedra / Sapupira (Hymenolobium spp.)</v>
      </c>
      <c r="L2" t="str">
        <v>Angelim vermelho (Dinizia spp.)</v>
      </c>
      <c r="M2" t="str">
        <v>Araracanga (Aspidosperma spp.)</v>
      </c>
      <c r="N2" t="str">
        <v>Ayous (Triplchiton scleroxylon)</v>
      </c>
      <c r="O2" t="str">
        <v>Azobé (Lophira alata)</v>
      </c>
      <c r="P2" t="str">
        <v>Balsam fir (Abies balsamea (L.) Mill.)</v>
      </c>
      <c r="Q2" t="str">
        <v>Bangkirai (Shorea spp.)</v>
      </c>
      <c r="R2" t="str">
        <v>Basralocus (Dycorinia guianensis)</v>
      </c>
      <c r="S2" t="str">
        <v>Berken (Betula spp.)</v>
      </c>
      <c r="T2" t="str">
        <v>Beuken (Fagus sylvatica)</v>
      </c>
      <c r="U2" t="str">
        <v>Bigleaf maple (Acer macrophyllum Pursh)</v>
      </c>
      <c r="V2" t="str">
        <v>Bilinga (Nauclea spec. div.)</v>
      </c>
      <c r="W2" t="str">
        <v>Bintangor (Calophyllum spp.)</v>
      </c>
      <c r="X2" t="str">
        <v>Black ash (Fraxinus nigra Marsh.)</v>
      </c>
      <c r="Y2" t="str">
        <v>Black cherry (Prunus serotina Ehrh.)</v>
      </c>
      <c r="Z2" t="str">
        <v>Black cottonwood (Populus trichocarpa Torr. &amp; Gray)</v>
      </c>
      <c r="AA2" t="str">
        <v>Bossé (Guarea cedrata)</v>
      </c>
      <c r="AB2" t="str">
        <v>Box elder (Acer negundo L.)</v>
      </c>
      <c r="AC2" t="str">
        <v>Butternut (Juglans cinerea L.)</v>
      </c>
      <c r="AD2" t="str">
        <v>Californian redwood (Sequoia sempervirens)</v>
      </c>
      <c r="AE2" t="str">
        <v>Canadian hemlock (Tsuga canadensis (L.))</v>
      </c>
      <c r="AF2" t="str">
        <v>Ceder (Cedrela odorata)</v>
      </c>
      <c r="AG2" t="str">
        <v>Cedrorana (Cedrelinga catenaeformis)</v>
      </c>
      <c r="AH2" t="str">
        <v>Congo Khaya (Khaya grandifoliola)</v>
      </c>
      <c r="AI2" t="str">
        <v>Courbaril / Jatoba (Hymynea spp.)</v>
      </c>
      <c r="AJ2" t="str">
        <v>Cumaru (Dypteryx odorata)</v>
      </c>
      <c r="AK2" t="str">
        <v>Cupiúba /Kopie (Goupia glabra)</v>
      </c>
      <c r="AL2" t="str">
        <v>Curupay (Anadenanthera colubrina)</v>
      </c>
      <c r="AM2" t="str">
        <v>Demerare groenhart (Chlorocardium rodiei)</v>
      </c>
      <c r="AN2" t="str">
        <v>Dennen (Abies spp)</v>
      </c>
      <c r="AO2" t="str">
        <v>Douglas (Pseudotsuga menziesii)</v>
      </c>
      <c r="AP2" t="str">
        <v>Eastern black walnut (Juglans nigra L.)</v>
      </c>
      <c r="AQ2" t="str">
        <v>Elm (Ulmus L.)</v>
      </c>
      <c r="AR2" t="str">
        <v>Esdoorn (Acer spp.)</v>
      </c>
      <c r="AS2" t="str">
        <v>Essen (Fraxinus spp)</v>
      </c>
      <c r="AT2" t="str">
        <v>Europees eiken (Quercus spp.)</v>
      </c>
      <c r="AU2" t="str">
        <v>Fraké (Terminalia superba)</v>
      </c>
      <c r="AV2" t="str">
        <v>Giant redwood (Sequoiadendron giganteum (Lindl.) Bucholz (hw))</v>
      </c>
      <c r="AW2" t="str">
        <v>Gonsalo alves (Astrionium spp.)</v>
      </c>
      <c r="AX2" t="str">
        <v>Grenen (Pinus sylvestris)</v>
      </c>
      <c r="AY2" t="str">
        <v>Guariuba (Clarisia racemosa)</v>
      </c>
      <c r="AZ2" t="str">
        <v>Hickory (Carya Nutt.)</v>
      </c>
      <c r="BA2" t="str">
        <v>Ipé (Handroanthus spec. div.)</v>
      </c>
      <c r="BB2" t="str">
        <v>Iroko (Milicia excelsa, M. regia)</v>
      </c>
      <c r="BC2" t="str">
        <v>Itauba (Mezilaurus ita-uba)</v>
      </c>
      <c r="BD2" t="str">
        <v>Jack pine (Pinus banksiana Lamb.)</v>
      </c>
      <c r="BE2" t="str">
        <v>Karri (Eucalyptus diversicolor)</v>
      </c>
      <c r="BF2" t="str">
        <v>Kosipo(-mahonie) (Entandrophragma candollei)</v>
      </c>
      <c r="BG2" t="str">
        <v>Lariks (Larix decidua)</v>
      </c>
      <c r="BH2" t="str">
        <v>Lauan, red (Shorea negrosensis)</v>
      </c>
      <c r="BI2" t="str">
        <v>Limba (Terminalia superba)</v>
      </c>
      <c r="BJ2" t="str">
        <v>Lodgepole pine (Pinus contorta Dougl.)</v>
      </c>
      <c r="BK2" t="str">
        <v>Louro gamela / Louro vermelho (Sextonia rubra)</v>
      </c>
      <c r="BL2" t="str">
        <v>Makoré (Tieghemella heckelii)</v>
      </c>
      <c r="BM2" t="str">
        <v>Manbarklak (Eschweilera spp.)</v>
      </c>
      <c r="BN2" t="str">
        <v>Massaranduba (Manilkara bidentata)</v>
      </c>
      <c r="BO2" t="str">
        <v>Meranti, donker rood (Shorea spp.)</v>
      </c>
      <c r="BP2" t="str">
        <v>Merbau (Intsia buijuga)</v>
      </c>
      <c r="BQ2" t="str">
        <v>Moabi (Baillonella toxisperma)</v>
      </c>
      <c r="BR2" t="str">
        <v>Nootka cypress (Chamaecyparis nootkatensis (D. Don) Spach)</v>
      </c>
      <c r="BS2" t="str">
        <v>Northern red oak (Quercus rubra L.)</v>
      </c>
      <c r="BT2" t="str">
        <v>Northern white cedar (Thuja occidentalis L.)</v>
      </c>
      <c r="BU2" t="str">
        <v>Okan (Cylicodiscus gabunensis)</v>
      </c>
      <c r="BV2" t="str">
        <v>Okoumé (Aucoumea klaineana)</v>
      </c>
      <c r="BW2" t="str">
        <v>Pacific silver fir (Abies amabilis (Dougl.) Forbes)</v>
      </c>
      <c r="BX2" t="str">
        <v>Paper birch (Betula papyrifera  Marsh.)</v>
      </c>
      <c r="BY2" t="str">
        <v>Pines (Pinus spp)</v>
      </c>
      <c r="BZ2" t="str">
        <v>Piquia (Caryocar villosum)</v>
      </c>
      <c r="CA2" t="str">
        <v>Ponderosa pine (Pinus ponderosa Laws.)</v>
      </c>
      <c r="CB2" t="str">
        <v>Populier (Populus spp.)</v>
      </c>
      <c r="CC2" t="str">
        <v>Purperhart (Peltogyne spp.)</v>
      </c>
      <c r="CD2" t="str">
        <v>Quaking aspen (Populus tremuloides Michx.)</v>
      </c>
      <c r="CE2" t="str">
        <v>Radiata pine (Pinus radiata - Accoya)</v>
      </c>
      <c r="CF2" t="str">
        <v>Red alder (Alnus rubra Bong.)</v>
      </c>
      <c r="CG2" t="str">
        <v>Red cedar (Juniperus virginiana L.)</v>
      </c>
      <c r="CH2" t="str">
        <v>Red maple (Acer rubrum L.)</v>
      </c>
      <c r="CI2" t="str">
        <v>Red pine (Pinus resinosa Ait.)</v>
      </c>
      <c r="CJ2" t="str">
        <v>Robinia (Robinia pseudoacacia)</v>
      </c>
      <c r="CK2" t="str">
        <v>Sapeli(-mahonie) (Entandrophragma cylindricum)</v>
      </c>
      <c r="CL2" t="str">
        <v>Sequoiadendron giganteum (sw)</v>
      </c>
      <c r="CM2" t="str">
        <v>Sequoiadendron giganteum (tz)</v>
      </c>
      <c r="CN2" t="str">
        <v>Serraya, White (Parashorea malaanonan)</v>
      </c>
      <c r="CO2" t="str">
        <v>Sipo(-mahonie) (Entandrophragma utile)</v>
      </c>
      <c r="CP2" t="str">
        <v>Sitka spruce (Picea sitchensis (Bong.) Carr.)</v>
      </c>
      <c r="CQ2" t="str">
        <v>Sugar maple (Acer saccharum Marsh.)</v>
      </c>
      <c r="CR2" t="str">
        <v>Tali (Erythrophleum spec. div.)</v>
      </c>
      <c r="CS2" t="str">
        <v>Tamme kastanje (Castanea sativa)</v>
      </c>
      <c r="CT2" t="str">
        <v>Tatajuba (Bagassa guianensis)</v>
      </c>
      <c r="CU2" t="str">
        <v>Teak (Tectona grandis)</v>
      </c>
      <c r="CV2" t="str">
        <v>Uchi torrado (Sacoglottis/Vantanea)</v>
      </c>
      <c r="CW2" t="str">
        <v>Unknown (average wood density)</v>
      </c>
      <c r="CX2" t="str">
        <v>Vuren (Picea spp)</v>
      </c>
      <c r="CY2" t="str">
        <v>Walnoot (Juglans spp)</v>
      </c>
      <c r="CZ2" t="str">
        <v>Wengé (Millettia laurentii)</v>
      </c>
      <c r="DA2" t="str">
        <v>Western hemlock (Tsuga heterophylla (Raf.) Sarg.)</v>
      </c>
      <c r="DB2" t="str">
        <v>Western larch (Larix occidentalis Nutt.)</v>
      </c>
      <c r="DC2" t="str">
        <v>Western red cedar (Thuja plicata)</v>
      </c>
      <c r="DD2" t="str">
        <v>Weymouth pine (Pinus strobus L.)</v>
      </c>
      <c r="DE2" t="str">
        <v>White oak (Quercus alba L.)</v>
      </c>
      <c r="DF2" t="str">
        <v>White spruce (Picea glauca (Moench) Voss)</v>
      </c>
      <c r="DG2" t="str">
        <v>Willow (Salix L.)</v>
      </c>
      <c r="DH2" t="str">
        <v>Yellow birch (Betula alleghaniesis Britton)</v>
      </c>
    </row>
    <row r="3" spans="1:112" x14ac:dyDescent="0.3">
      <c r="A3" s="8" t="str" cm="1">
        <f t="array" ref="A3:K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3" t="str">
        <v>ThermoWood®</v>
      </c>
      <c r="C3" t="str">
        <v>KVH® structural timber</v>
      </c>
      <c r="D3" t="str">
        <v>LVL (Laminated Veneer Lumber)</v>
      </c>
      <c r="E3" t="str">
        <v>Classic Planed</v>
      </c>
      <c r="F3" t="str">
        <v>Classic Sawn</v>
      </c>
      <c r="G3" t="str">
        <v>Industrial components</v>
      </c>
      <c r="H3" t="str">
        <v>Cladding and Decking</v>
      </c>
      <c r="I3" t="str">
        <v>SylvaTM CLT Rib</v>
      </c>
      <c r="J3" t="str">
        <v>SylvaTM LVL Rib</v>
      </c>
      <c r="K3" t="str">
        <v>Multiple glued LVL G</v>
      </c>
    </row>
    <row r="4" spans="1:112" x14ac:dyDescent="0.3">
      <c r="A4" s="8" t="str" cm="1">
        <f t="array" ref="A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OSB</v>
      </c>
    </row>
    <row r="5" spans="1:112" x14ac:dyDescent="0.3">
      <c r="A5" s="8" t="str" cm="1">
        <f t="array" ref="A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 spans="1:112" x14ac:dyDescent="0.3">
      <c r="A6" s="8" t="str" cm="1">
        <f t="array" ref="A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 spans="1:112" x14ac:dyDescent="0.3">
      <c r="A7" s="8" t="str" cm="1">
        <f t="array" ref="A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 spans="1:112" x14ac:dyDescent="0.3">
      <c r="A8" s="8" t="str" cm="1">
        <f t="array" ref="A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 spans="1:112" x14ac:dyDescent="0.3">
      <c r="A9" s="8" t="str" cm="1">
        <f t="array" ref="A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0" spans="1:112" x14ac:dyDescent="0.3">
      <c r="A10" s="8" t="str" cm="1">
        <f t="array" ref="A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1" spans="1:112" x14ac:dyDescent="0.3">
      <c r="A11" s="8"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2" spans="1:112" x14ac:dyDescent="0.3">
      <c r="A12" s="8"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2" x14ac:dyDescent="0.3">
      <c r="A13" s="8"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2" x14ac:dyDescent="0.3">
      <c r="A14" s="8"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2" x14ac:dyDescent="0.3">
      <c r="A15" s="8"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2" x14ac:dyDescent="0.3">
      <c r="A16" s="8"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x14ac:dyDescent="0.3">
      <c r="A17" s="8"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x14ac:dyDescent="0.3">
      <c r="A18" s="8"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x14ac:dyDescent="0.3">
      <c r="A19" s="8"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x14ac:dyDescent="0.3">
      <c r="A20" s="8"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x14ac:dyDescent="0.3">
      <c r="A21" s="8"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x14ac:dyDescent="0.3">
      <c r="A22" s="8"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x14ac:dyDescent="0.3">
      <c r="A23" s="8"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x14ac:dyDescent="0.3">
      <c r="A24" s="8"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x14ac:dyDescent="0.3">
      <c r="A25" s="8"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x14ac:dyDescent="0.3">
      <c r="A26" s="8"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x14ac:dyDescent="0.3">
      <c r="A27" s="8"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x14ac:dyDescent="0.3">
      <c r="A28" s="8"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x14ac:dyDescent="0.3">
      <c r="A29" s="8"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x14ac:dyDescent="0.3">
      <c r="A30" s="8"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x14ac:dyDescent="0.3">
      <c r="A31" s="8"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x14ac:dyDescent="0.3">
      <c r="A32" s="8"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x14ac:dyDescent="0.3">
      <c r="A33" s="8"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x14ac:dyDescent="0.3">
      <c r="A34" s="8"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x14ac:dyDescent="0.3">
      <c r="A35" s="8"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x14ac:dyDescent="0.3">
      <c r="A36" s="8"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x14ac:dyDescent="0.3">
      <c r="A37" s="8"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x14ac:dyDescent="0.3">
      <c r="A38" s="8"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x14ac:dyDescent="0.3">
      <c r="A39" s="8"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x14ac:dyDescent="0.3">
      <c r="A40" s="8"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x14ac:dyDescent="0.3">
      <c r="A41" s="8"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x14ac:dyDescent="0.3">
      <c r="A42" s="8"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x14ac:dyDescent="0.3">
      <c r="A43" s="8"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x14ac:dyDescent="0.3">
      <c r="A44" s="8"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x14ac:dyDescent="0.3">
      <c r="A45" s="8"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x14ac:dyDescent="0.3">
      <c r="A46" s="8"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x14ac:dyDescent="0.3">
      <c r="A47" s="8"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x14ac:dyDescent="0.3">
      <c r="A48" s="8"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x14ac:dyDescent="0.3">
      <c r="A49" s="8"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x14ac:dyDescent="0.3">
      <c r="A50" s="8"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x14ac:dyDescent="0.3">
      <c r="A51" s="8"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x14ac:dyDescent="0.3">
      <c r="A52" s="8"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x14ac:dyDescent="0.3">
      <c r="A53" s="8"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x14ac:dyDescent="0.3">
      <c r="A54" s="8"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x14ac:dyDescent="0.3">
      <c r="A55" s="8"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x14ac:dyDescent="0.3">
      <c r="A56" s="8"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x14ac:dyDescent="0.3">
      <c r="A57" s="8"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x14ac:dyDescent="0.3">
      <c r="A58" s="8"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x14ac:dyDescent="0.3">
      <c r="A59" s="8"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x14ac:dyDescent="0.3">
      <c r="A60" s="8"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x14ac:dyDescent="0.3">
      <c r="A61" s="8"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x14ac:dyDescent="0.3">
      <c r="A62" s="8"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x14ac:dyDescent="0.3">
      <c r="A63" s="8"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x14ac:dyDescent="0.3">
      <c r="A64" s="8"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x14ac:dyDescent="0.3">
      <c r="A65" s="8"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x14ac:dyDescent="0.3">
      <c r="A66" s="8"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x14ac:dyDescent="0.3">
      <c r="A67" s="8"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x14ac:dyDescent="0.3">
      <c r="A68" s="8"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x14ac:dyDescent="0.3">
      <c r="A69" s="8"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x14ac:dyDescent="0.3">
      <c r="A70" s="8"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x14ac:dyDescent="0.3">
      <c r="A71" s="8"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x14ac:dyDescent="0.3">
      <c r="A72" s="8"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x14ac:dyDescent="0.3">
      <c r="A73" s="8"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x14ac:dyDescent="0.3">
      <c r="A74" s="8"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x14ac:dyDescent="0.3">
      <c r="A75" s="8"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x14ac:dyDescent="0.3">
      <c r="A76" s="8"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x14ac:dyDescent="0.3">
      <c r="A77" s="8"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x14ac:dyDescent="0.3">
      <c r="A78" s="8"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x14ac:dyDescent="0.3">
      <c r="A79" s="8"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x14ac:dyDescent="0.3">
      <c r="A80" s="8"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x14ac:dyDescent="0.3">
      <c r="A81" s="8"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x14ac:dyDescent="0.3">
      <c r="A82" s="8"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x14ac:dyDescent="0.3">
      <c r="A83" s="8"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x14ac:dyDescent="0.3">
      <c r="A84" s="8"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x14ac:dyDescent="0.3">
      <c r="A85" s="8"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x14ac:dyDescent="0.3">
      <c r="A86" s="8"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x14ac:dyDescent="0.3">
      <c r="A87" s="8"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x14ac:dyDescent="0.3">
      <c r="A88" s="8"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x14ac:dyDescent="0.3">
      <c r="A89" s="8"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x14ac:dyDescent="0.3">
      <c r="A90" s="8"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x14ac:dyDescent="0.3">
      <c r="A91" s="8"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x14ac:dyDescent="0.3">
      <c r="A92" s="8"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x14ac:dyDescent="0.3">
      <c r="A93" s="8"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x14ac:dyDescent="0.3">
      <c r="A94" s="8"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x14ac:dyDescent="0.3">
      <c r="A95" s="8"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x14ac:dyDescent="0.3">
      <c r="A96" s="8"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x14ac:dyDescent="0.3">
      <c r="A97" s="8"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x14ac:dyDescent="0.3">
      <c r="A98" s="8"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x14ac:dyDescent="0.3">
      <c r="A99" s="8" t="e"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0" spans="1:1" x14ac:dyDescent="0.3">
      <c r="A100" s="8" t="e"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1" spans="1:1" x14ac:dyDescent="0.3">
      <c r="A101" s="8" t="e"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sheetData>
  <sheetProtection algorithmName="SHA-512" hashValue="jp4CAA13KeKCeCBOOQ7BhaKtux2mwYEy9eg3P+R+78eSobsAig5NgQ6Hhq+1NW1uqRvrJFsmqxHscnShB7LX0Q==" saltValue="2jlBHIiRki/zaKR6LbXD8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B101"/>
  <sheetViews>
    <sheetView workbookViewId="0">
      <selection activeCell="A22" sqref="A22"/>
    </sheetView>
  </sheetViews>
  <sheetFormatPr defaultRowHeight="14.4" x14ac:dyDescent="0.3"/>
  <sheetData>
    <row r="2" spans="1:2" x14ac:dyDescent="0.3">
      <c r="A2" s="8" t="str" cm="1">
        <f t="array" ref="A2:B2">IF('Project&amp;DataInput'!$G2="EPD available",_xlfn.XLOOKUP('Project&amp;DataInput'!$O2,EPD_Database[EPD registration number],EPD_Database[Declared unit]),IF('Project&amp;DataInput'!$G2="Wood product (no EPD)",TRANSPOSE({"m3";"kg"}),IF('Project&amp;DataInput'!$G2="Other products (no EPD)",TRANSPOSE({"m3";"kg"}),"")))</f>
        <v>m3</v>
      </c>
      <c r="B2" t="str">
        <v>kg</v>
      </c>
    </row>
    <row r="3" spans="1:2" x14ac:dyDescent="0.3">
      <c r="A3" s="8" t="str" cm="1">
        <f t="array" ref="A3">IF('Project&amp;DataInput'!$G3="EPD available",_xlfn.XLOOKUP('Project&amp;DataInput'!$O3,EPD_Database[EPD registration number],EPD_Database[Declared unit]),IF('Project&amp;DataInput'!$G3="Wood product (no EPD)",TRANSPOSE({"m3";"kg"}),IF('Project&amp;DataInput'!$G3="Other products (no EPD)",TRANSPOSE({"m3";"kg"}),"")))</f>
        <v>m3</v>
      </c>
    </row>
    <row r="4" spans="1:2" x14ac:dyDescent="0.3">
      <c r="A4" s="8" t="str" cm="1">
        <f t="array" ref="A4">IF('Project&amp;DataInput'!$G4="EPD available",_xlfn.XLOOKUP('Project&amp;DataInput'!$O4,EPD_Database[EPD registration number],EPD_Database[Declared unit]),IF('Project&amp;DataInput'!$G4="Wood product (no EPD)",TRANSPOSE({"m3";"kg"}),IF('Project&amp;DataInput'!$G4="Other products (no EPD)",TRANSPOSE({"m3";"kg"}),"")))</f>
        <v>m3</v>
      </c>
    </row>
    <row r="5" spans="1:2" x14ac:dyDescent="0.3">
      <c r="A5" s="8" t="str" cm="1">
        <f t="array" ref="A5">IF('Project&amp;DataInput'!$G5="EPD available",_xlfn.XLOOKUP('Project&amp;DataInput'!$O5,EPD_Database[EPD registration number],EPD_Database[Declared unit]),IF('Project&amp;DataInput'!$G5="Wood product (no EPD)",TRANSPOSE({"m3";"kg"}),IF('Project&amp;DataInput'!$G5="Other products (no EPD)",TRANSPOSE({"m3";"kg"}),"")))</f>
        <v/>
      </c>
    </row>
    <row r="6" spans="1:2" x14ac:dyDescent="0.3">
      <c r="A6" s="8" t="str" cm="1">
        <f t="array" ref="A6">IF('Project&amp;DataInput'!$G6="EPD available",_xlfn.XLOOKUP('Project&amp;DataInput'!$O6,EPD_Database[EPD registration number],EPD_Database[Declared unit]),IF('Project&amp;DataInput'!$G6="Wood product (no EPD)",TRANSPOSE({"m3";"kg"}),IF('Project&amp;DataInput'!$G6="Other products (no EPD)",TRANSPOSE({"m3";"kg"}),"")))</f>
        <v/>
      </c>
    </row>
    <row r="7" spans="1:2" x14ac:dyDescent="0.3">
      <c r="A7" s="8" t="str" cm="1">
        <f t="array" ref="A7">IF('Project&amp;DataInput'!$G7="EPD available",_xlfn.XLOOKUP('Project&amp;DataInput'!$O7,EPD_Database[EPD registration number],EPD_Database[Declared unit]),IF('Project&amp;DataInput'!$G7="Wood product (no EPD)",TRANSPOSE({"m3";"kg"}),IF('Project&amp;DataInput'!$G7="Other products (no EPD)",TRANSPOSE({"m3";"kg"}),"")))</f>
        <v/>
      </c>
    </row>
    <row r="8" spans="1:2" x14ac:dyDescent="0.3">
      <c r="A8" s="8" t="str" cm="1">
        <f t="array" ref="A8">IF('Project&amp;DataInput'!$G8="EPD available",_xlfn.XLOOKUP('Project&amp;DataInput'!$O8,EPD_Database[EPD registration number],EPD_Database[Declared unit]),IF('Project&amp;DataInput'!$G8="Wood product (no EPD)",TRANSPOSE({"m3";"kg"}),IF('Project&amp;DataInput'!$G8="Other products (no EPD)",TRANSPOSE({"m3";"kg"}),"")))</f>
        <v/>
      </c>
    </row>
    <row r="9" spans="1:2" x14ac:dyDescent="0.3">
      <c r="A9" s="8" t="str" cm="1">
        <f t="array" ref="A9">IF('Project&amp;DataInput'!$G9="EPD available",_xlfn.XLOOKUP('Project&amp;DataInput'!$O9,EPD_Database[EPD registration number],EPD_Database[Declared unit]),IF('Project&amp;DataInput'!$G9="Wood product (no EPD)",TRANSPOSE({"m3";"kg"}),IF('Project&amp;DataInput'!$G9="Other products (no EPD)",TRANSPOSE({"m3";"kg"}),"")))</f>
        <v/>
      </c>
    </row>
    <row r="10" spans="1:2" x14ac:dyDescent="0.3">
      <c r="A10" s="8" t="str" cm="1">
        <f t="array" ref="A10">IF('Project&amp;DataInput'!$G10="EPD available",_xlfn.XLOOKUP('Project&amp;DataInput'!$O10,EPD_Database[EPD registration number],EPD_Database[Declared unit]),IF('Project&amp;DataInput'!$G10="Wood product (no EPD)",TRANSPOSE({"m3";"kg"}),IF('Project&amp;DataInput'!$G10="Other products (no EPD)",TRANSPOSE({"m3";"kg"}),"")))</f>
        <v/>
      </c>
    </row>
    <row r="11" spans="1:2" x14ac:dyDescent="0.3">
      <c r="A11" s="8" t="str" cm="1">
        <f t="array" ref="A11">IF('Project&amp;DataInput'!$G11="EPD available",_xlfn.XLOOKUP('Project&amp;DataInput'!$O11,EPD_Database[EPD registration number],EPD_Database[Declared unit]),IF('Project&amp;DataInput'!$G11="Wood product (no EPD)",TRANSPOSE({"m3";"kg"}),IF('Project&amp;DataInput'!$G11="Other products (no EPD)",TRANSPOSE({"m3";"kg"}),"")))</f>
        <v/>
      </c>
    </row>
    <row r="12" spans="1:2" x14ac:dyDescent="0.3">
      <c r="A12" s="8"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2" x14ac:dyDescent="0.3">
      <c r="A13" s="8"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2" x14ac:dyDescent="0.3">
      <c r="A14" s="8"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2" x14ac:dyDescent="0.3">
      <c r="A15" s="8"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2" x14ac:dyDescent="0.3">
      <c r="A16" s="8"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x14ac:dyDescent="0.3">
      <c r="A17" s="8"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x14ac:dyDescent="0.3">
      <c r="A18" s="8"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x14ac:dyDescent="0.3">
      <c r="A19" s="8"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x14ac:dyDescent="0.3">
      <c r="A20" s="8"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x14ac:dyDescent="0.3">
      <c r="A21" s="8"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x14ac:dyDescent="0.3">
      <c r="A22" s="8"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x14ac:dyDescent="0.3">
      <c r="A23" s="8"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x14ac:dyDescent="0.3">
      <c r="A24" s="8"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x14ac:dyDescent="0.3">
      <c r="A25" s="8"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x14ac:dyDescent="0.3">
      <c r="A26" s="8"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x14ac:dyDescent="0.3">
      <c r="A27" s="8"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x14ac:dyDescent="0.3">
      <c r="A28" s="8"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x14ac:dyDescent="0.3">
      <c r="A29" s="8"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x14ac:dyDescent="0.3">
      <c r="A30" s="8"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x14ac:dyDescent="0.3">
      <c r="A31" s="8"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x14ac:dyDescent="0.3">
      <c r="A32" s="8"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x14ac:dyDescent="0.3">
      <c r="A33" s="8"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x14ac:dyDescent="0.3">
      <c r="A34" s="8"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x14ac:dyDescent="0.3">
      <c r="A35" s="8"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x14ac:dyDescent="0.3">
      <c r="A36" s="8"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x14ac:dyDescent="0.3">
      <c r="A37" s="8"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x14ac:dyDescent="0.3">
      <c r="A38" s="8"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x14ac:dyDescent="0.3">
      <c r="A39" s="8"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x14ac:dyDescent="0.3">
      <c r="A40" s="8"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x14ac:dyDescent="0.3">
      <c r="A41" s="8"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x14ac:dyDescent="0.3">
      <c r="A42" s="8"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x14ac:dyDescent="0.3">
      <c r="A43" s="8"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x14ac:dyDescent="0.3">
      <c r="A44" s="8"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x14ac:dyDescent="0.3">
      <c r="A45" s="8"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x14ac:dyDescent="0.3">
      <c r="A46" s="8"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x14ac:dyDescent="0.3">
      <c r="A47" s="8"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x14ac:dyDescent="0.3">
      <c r="A48" s="8"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x14ac:dyDescent="0.3">
      <c r="A49" s="8"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x14ac:dyDescent="0.3">
      <c r="A50" s="8"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x14ac:dyDescent="0.3">
      <c r="A51" s="8"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x14ac:dyDescent="0.3">
      <c r="A52" s="8"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x14ac:dyDescent="0.3">
      <c r="A53" s="8"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x14ac:dyDescent="0.3">
      <c r="A54" s="8"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x14ac:dyDescent="0.3">
      <c r="A55" s="8"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x14ac:dyDescent="0.3">
      <c r="A56" s="8"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x14ac:dyDescent="0.3">
      <c r="A57" s="8"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x14ac:dyDescent="0.3">
      <c r="A58" s="8"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x14ac:dyDescent="0.3">
      <c r="A59" s="8"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x14ac:dyDescent="0.3">
      <c r="A60" s="8"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x14ac:dyDescent="0.3">
      <c r="A61" s="8"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x14ac:dyDescent="0.3">
      <c r="A62" s="8"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x14ac:dyDescent="0.3">
      <c r="A63" s="8"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x14ac:dyDescent="0.3">
      <c r="A64" s="8"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x14ac:dyDescent="0.3">
      <c r="A65" s="8"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x14ac:dyDescent="0.3">
      <c r="A66" s="8"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x14ac:dyDescent="0.3">
      <c r="A67" s="8"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x14ac:dyDescent="0.3">
      <c r="A68" s="8"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x14ac:dyDescent="0.3">
      <c r="A69" s="8"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x14ac:dyDescent="0.3">
      <c r="A70" s="8"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x14ac:dyDescent="0.3">
      <c r="A71" s="8"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x14ac:dyDescent="0.3">
      <c r="A72" s="8"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x14ac:dyDescent="0.3">
      <c r="A73" s="8"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x14ac:dyDescent="0.3">
      <c r="A74" s="8"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x14ac:dyDescent="0.3">
      <c r="A75" s="8"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x14ac:dyDescent="0.3">
      <c r="A76" s="8"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x14ac:dyDescent="0.3">
      <c r="A77" s="8"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x14ac:dyDescent="0.3">
      <c r="A78" s="8"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x14ac:dyDescent="0.3">
      <c r="A79" s="8"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x14ac:dyDescent="0.3">
      <c r="A80" s="8"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x14ac:dyDescent="0.3">
      <c r="A81" s="8"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x14ac:dyDescent="0.3">
      <c r="A82" s="8"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x14ac:dyDescent="0.3">
      <c r="A83" s="8"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x14ac:dyDescent="0.3">
      <c r="A84" s="8"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x14ac:dyDescent="0.3">
      <c r="A85" s="8"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x14ac:dyDescent="0.3">
      <c r="A86" s="8"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x14ac:dyDescent="0.3">
      <c r="A87" s="8"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x14ac:dyDescent="0.3">
      <c r="A88" s="8"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x14ac:dyDescent="0.3">
      <c r="A89" s="8"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x14ac:dyDescent="0.3">
      <c r="A90" s="8"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x14ac:dyDescent="0.3">
      <c r="A91" s="8"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x14ac:dyDescent="0.3">
      <c r="A92" s="8"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x14ac:dyDescent="0.3">
      <c r="A93" s="8"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x14ac:dyDescent="0.3">
      <c r="A94" s="8"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x14ac:dyDescent="0.3">
      <c r="A95" s="8"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x14ac:dyDescent="0.3">
      <c r="A96" s="8"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x14ac:dyDescent="0.3">
      <c r="A97" s="8"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x14ac:dyDescent="0.3">
      <c r="A98" s="8"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x14ac:dyDescent="0.3">
      <c r="A99" s="8" t="str" cm="1">
        <f t="array" ref="A99">IF('Project&amp;DataInput'!$G99="EPD available",_xlfn.XLOOKUP('Project&amp;DataInput'!$O99,EPD_Database[EPD registration number],EPD_Database[Declared unit]),IF('Project&amp;DataInput'!$G99="Wood product (no EPD)",TRANSPOSE({"m3";"kg"}),IF('Project&amp;DataInput'!$G99="Other products (no EPD)",TRANSPOSE({"m3";"kg"}),"")))</f>
        <v/>
      </c>
    </row>
    <row r="100" spans="1:1" x14ac:dyDescent="0.3">
      <c r="A100" s="8" t="str" cm="1">
        <f t="array" ref="A100">IF('Project&amp;DataInput'!$G100="EPD available",_xlfn.XLOOKUP('Project&amp;DataInput'!$O100,EPD_Database[EPD registration number],EPD_Database[Declared unit]),IF('Project&amp;DataInput'!$G100="Wood product (no EPD)",TRANSPOSE({"m3";"kg"}),IF('Project&amp;DataInput'!$G100="Other products (no EPD)",TRANSPOSE({"m3";"kg"}),"")))</f>
        <v/>
      </c>
    </row>
    <row r="101" spans="1:1" x14ac:dyDescent="0.3">
      <c r="A101" s="8" t="str" cm="1">
        <f t="array" ref="A101">IF('Project&amp;DataInput'!$G101="EPD available",_xlfn.XLOOKUP('Project&amp;DataInput'!$O101,EPD_Database[EPD registration number],EPD_Database[Declared unit]),IF('Project&amp;DataInput'!$G101="Wood product (no EPD)",TRANSPOSE({"m3";"kg"}),IF('Project&amp;DataInput'!$G101="Other products (no EPD)",TRANSPOSE({"m3";"kg"}),"")))</f>
        <v/>
      </c>
    </row>
  </sheetData>
  <sheetProtection algorithmName="SHA-512" hashValue="Ct9nZpLP8wMQmCQ/VubDc0bnO/dlJomZwdGzYhRywKxOChdTsxNrTmKLLXg8aWipReyXfuhhPJCyyuakhekLCQ==" saltValue="vsxsNbW/fvQPFeM2uOelD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H109"/>
  <sheetViews>
    <sheetView topLeftCell="A7" zoomScale="118" zoomScaleNormal="130" workbookViewId="0">
      <selection activeCell="D13" sqref="D13"/>
    </sheetView>
  </sheetViews>
  <sheetFormatPr defaultRowHeight="14.4" x14ac:dyDescent="0.3"/>
  <cols>
    <col min="1" max="1" width="45.44140625" customWidth="1"/>
    <col min="2" max="2" width="44.5546875" customWidth="1"/>
    <col min="3" max="3" width="10.6640625" bestFit="1" customWidth="1"/>
    <col min="4" max="4" width="19.109375" customWidth="1"/>
    <col min="5" max="5" width="19.5546875" customWidth="1"/>
    <col min="6" max="6" width="12.6640625" customWidth="1"/>
  </cols>
  <sheetData>
    <row r="1" spans="1:8" x14ac:dyDescent="0.3">
      <c r="A1" s="9" t="s">
        <v>365</v>
      </c>
      <c r="B1" s="9" t="s">
        <v>364</v>
      </c>
      <c r="C1" s="9" t="s">
        <v>363</v>
      </c>
      <c r="D1" s="9" t="s">
        <v>362</v>
      </c>
    </row>
    <row r="2" spans="1:8" ht="15.6" x14ac:dyDescent="0.35">
      <c r="A2" s="73" t="s">
        <v>349</v>
      </c>
      <c r="B2" s="75" t="s">
        <v>374</v>
      </c>
      <c r="C2" s="74"/>
      <c r="D2" s="73"/>
    </row>
    <row r="3" spans="1:8" ht="30" customHeight="1" x14ac:dyDescent="0.3">
      <c r="A3" s="73"/>
      <c r="B3" s="76" t="str">
        <f>IF(OR(ISBLANK('Project&amp;DataInput'!$B$17),ISBLANK(GFA)),"",_xlfn.CONCAT("= -1/1000 x ",BSF," x ",GFA," = "))</f>
        <v/>
      </c>
      <c r="C3" s="84" cm="1">
        <f t="array" ref="C3">-1/1000*BSF*GFA</f>
        <v>0</v>
      </c>
      <c r="D3" s="77" t="s">
        <v>352</v>
      </c>
    </row>
    <row r="4" spans="1:8" ht="15.6" x14ac:dyDescent="0.35">
      <c r="A4" s="73" t="s">
        <v>350</v>
      </c>
      <c r="B4" s="75" t="s">
        <v>373</v>
      </c>
      <c r="C4" s="74"/>
      <c r="D4" s="73"/>
    </row>
    <row r="5" spans="1:8" ht="39.9" customHeight="1" x14ac:dyDescent="0.3">
      <c r="A5" s="73"/>
      <c r="B5" s="76" t="str">
        <f>IF(CSC_total=0,"",_xlfn.CONCAT("= 1/1000 x ",ROUND(CSC_total,2)," = "))</f>
        <v xml:space="preserve">= 1/1000 x -2387,83 = </v>
      </c>
      <c r="C5" s="84">
        <f>1/1000*CSC_total</f>
        <v>-2.3878266666666668</v>
      </c>
      <c r="D5" s="77" t="s">
        <v>352</v>
      </c>
    </row>
    <row r="6" spans="1:8" ht="15.6" x14ac:dyDescent="0.35">
      <c r="A6" s="73" t="s">
        <v>351</v>
      </c>
      <c r="B6" s="75" t="s">
        <v>372</v>
      </c>
      <c r="C6" s="74"/>
      <c r="D6" s="73"/>
    </row>
    <row r="7" spans="1:8" ht="30" customHeight="1" x14ac:dyDescent="0.3">
      <c r="A7" s="73"/>
      <c r="B7" s="109" t="s">
        <v>407</v>
      </c>
      <c r="C7" s="84">
        <f>0</f>
        <v>0</v>
      </c>
      <c r="D7" s="77" t="s">
        <v>352</v>
      </c>
    </row>
    <row r="8" spans="1:8" x14ac:dyDescent="0.3">
      <c r="A8" s="72" t="s">
        <v>86</v>
      </c>
      <c r="B8" s="76" t="s">
        <v>408</v>
      </c>
      <c r="C8" s="74"/>
      <c r="D8" s="73"/>
    </row>
    <row r="9" spans="1:8" ht="15.6" x14ac:dyDescent="0.35">
      <c r="B9" s="76" t="str">
        <f>IF(OR(CR_baseline=0,CR_total=0),"",_xlfn.CONCAT("= ",ROUND(CR_baseline,2)," - ",ROUND(CR_total,2)," - ",ROUND(GHG_increase,2)," = "))</f>
        <v/>
      </c>
      <c r="C9" s="84">
        <f>CR_baseline-CR_total-GHG_increase</f>
        <v>2.3878266666666668</v>
      </c>
      <c r="D9" s="73" t="s">
        <v>352</v>
      </c>
    </row>
    <row r="11" spans="1:8" ht="15.6" x14ac:dyDescent="0.35">
      <c r="D11" s="7" t="s">
        <v>355</v>
      </c>
      <c r="E11" s="13">
        <f>SUM(CalculationModule[Total biogenic carbon (CSC) '[kg CO2e']])</f>
        <v>-2387.8266666666668</v>
      </c>
      <c r="F11" t="s">
        <v>415</v>
      </c>
      <c r="H11" s="13">
        <f>MIN(F:F)</f>
        <v>0</v>
      </c>
    </row>
    <row r="12" spans="1:8" ht="30" x14ac:dyDescent="0.35">
      <c r="A12" t="s">
        <v>357</v>
      </c>
      <c r="B12" t="s">
        <v>6</v>
      </c>
      <c r="C12" s="10" t="s">
        <v>354</v>
      </c>
      <c r="D12" s="10" t="s">
        <v>424</v>
      </c>
      <c r="E12" s="10" t="s">
        <v>367</v>
      </c>
      <c r="F12" s="10" t="s">
        <v>353</v>
      </c>
      <c r="G12" t="s">
        <v>431</v>
      </c>
      <c r="H12" t="s">
        <v>345</v>
      </c>
    </row>
    <row r="13" spans="1:8" x14ac:dyDescent="0.3">
      <c r="A13" s="11" t="str">
        <f>'Project&amp;DataInput'!$O2</f>
        <v/>
      </c>
      <c r="B13" s="11" t="str">
        <f>_xlfn.IFNA(_xlfn.XLOOKUP(CalculationModule[[#This Row],[EPD number]],EPD_Database[EPD registration number],EPD_Database[Product name]),IF('Project&amp;DataInput'!$I2=0,"",'Project&amp;DataInput'!$I2))</f>
        <v>Vuren (Picea spp)</v>
      </c>
      <c r="C13" s="11" t="str">
        <f>_xlfn.CONCAT('Project&amp;DataInput'!$J2," ",'Project&amp;DataInput'!$K2)</f>
        <v>1 m3</v>
      </c>
      <c r="D13" s="12">
        <f>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-735.82666666666682</v>
      </c>
      <c r="E13" s="11">
        <f>IFERROR('Project&amp;DataInput'!$J2*CalculationModule[[#This Row],[Carbon content 
'[kg CO2e/unit']]],"")</f>
        <v>-735.82666666666682</v>
      </c>
      <c r="F13" s="11" t="str">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
      </c>
      <c r="G13" s="11" t="str">
        <f>IF('Project&amp;DataInput'!$D2=0,"",'Project&amp;DataInput'!$D2)</f>
        <v/>
      </c>
      <c r="H13" s="11" t="str">
        <f>IF('Project&amp;DataInput'!$E2=0,"",'Project&amp;DataInput'!$E2)</f>
        <v/>
      </c>
    </row>
    <row r="14" spans="1:8" x14ac:dyDescent="0.3">
      <c r="A14" s="11" t="str">
        <f>'Project&amp;DataInput'!$O3</f>
        <v>S-P-09949</v>
      </c>
      <c r="B14" s="11" t="str">
        <f>_xlfn.IFNA(_xlfn.XLOOKUP(CalculationModule[[#This Row],[EPD number]],EPD_Database[EPD registration number],EPD_Database[Product name]),IF('Project&amp;DataInput'!$I3=0,"",'Project&amp;DataInput'!$I3))</f>
        <v>CLT (Cross Laminated Timber)</v>
      </c>
      <c r="C14" s="11" t="str">
        <f>_xlfn.CONCAT('Project&amp;DataInput'!$J3," ",'Project&amp;DataInput'!$K3)</f>
        <v>1 m3</v>
      </c>
      <c r="D14" s="12">
        <f>IF('Project&amp;DataInput'!$G3="EPD available",_xlfn.XLOOKUP(CalculationModule[[#This Row],[EPD number]],EPD_Database[EPD registration number],EPD_Database[A1/A1-A3 Biogenic carbon content]),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CO2]),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-762</v>
      </c>
      <c r="E14" s="11">
        <f>IFERROR('Project&amp;DataInput'!$J3*CalculationModule[[#This Row],[Carbon content 
'[kg CO2e/unit']]],"")</f>
        <v>-762</v>
      </c>
      <c r="F14" s="11" t="str">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
      </c>
      <c r="G14" s="11" t="str">
        <f>IF('Project&amp;DataInput'!$D3=0,"",'Project&amp;DataInput'!$D3)</f>
        <v/>
      </c>
      <c r="H14" s="11" t="str">
        <f>IF('Project&amp;DataInput'!$E3=0,"",'Project&amp;DataInput'!$E3)</f>
        <v/>
      </c>
    </row>
    <row r="15" spans="1:8" x14ac:dyDescent="0.3">
      <c r="A15" s="11" t="str">
        <f>'Project&amp;DataInput'!$O4</f>
        <v>EPD-KRO-20200203-IBD2-EN</v>
      </c>
      <c r="B15" s="11" t="str">
        <f>_xlfn.IFNA(_xlfn.XLOOKUP(CalculationModule[[#This Row],[EPD number]],EPD_Database[EPD registration number],EPD_Database[Product name]),IF('Project&amp;DataInput'!$I4=0,"",'Project&amp;DataInput'!$I4))</f>
        <v>OSB</v>
      </c>
      <c r="C15" s="11" t="str">
        <f>_xlfn.CONCAT('Project&amp;DataInput'!$J4," ",'Project&amp;DataInput'!$K4)</f>
        <v>1 m3</v>
      </c>
      <c r="D15" s="12">
        <f>IF('Project&amp;DataInput'!$G4="EPD available",_xlfn.XLOOKUP(CalculationModule[[#This Row],[EPD number]],EPD_Database[EPD registration number],EPD_Database[A1/A1-A3 Biogenic carbon content]),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CO2]),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-890</v>
      </c>
      <c r="E15" s="11">
        <f>IFERROR('Project&amp;DataInput'!$J4*CalculationModule[[#This Row],[Carbon content 
'[kg CO2e/unit']]],"")</f>
        <v>-890</v>
      </c>
      <c r="F15" s="11" t="str">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
      </c>
      <c r="G15" s="11" t="str">
        <f>IF('Project&amp;DataInput'!$D4=0,"",'Project&amp;DataInput'!$D4)</f>
        <v/>
      </c>
      <c r="H15" s="11" t="str">
        <f>IF('Project&amp;DataInput'!$E4=0,"",'Project&amp;DataInput'!$E4)</f>
        <v/>
      </c>
    </row>
    <row r="16" spans="1:8" x14ac:dyDescent="0.3">
      <c r="A16" s="11" t="str">
        <f>'Project&amp;DataInput'!$O5</f>
        <v/>
      </c>
      <c r="B16" s="11" t="str">
        <f>_xlfn.IFNA(_xlfn.XLOOKUP(CalculationModule[[#This Row],[EPD number]],EPD_Database[EPD registration number],EPD_Database[Product name]),IF('Project&amp;DataInput'!$I5=0,"",'Project&amp;DataInput'!$I5))</f>
        <v/>
      </c>
      <c r="C16" s="11" t="str">
        <f>_xlfn.CONCAT('Project&amp;DataInput'!$J5," ",'Project&amp;DataInput'!$K5)</f>
        <v xml:space="preserve"> </v>
      </c>
      <c r="D16" s="12" t="str">
        <f>IF('Project&amp;DataInput'!$G5="EPD available",_xlfn.XLOOKUP(CalculationModule[[#This Row],[EPD number]],EPD_Database[EPD registration number],EPD_Database[A1/A1-A3 Biogenic carbon content]),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CO2]),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
      </c>
      <c r="E16" s="11" t="str">
        <f>IFERROR('Project&amp;DataInput'!$J5*CalculationModule[[#This Row],[Carbon content 
'[kg CO2e/unit']]],"")</f>
        <v/>
      </c>
      <c r="F16" s="11" t="str">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
      </c>
      <c r="G16" s="11" t="str">
        <f>IF('Project&amp;DataInput'!$D5=0,"",'Project&amp;DataInput'!$D5)</f>
        <v/>
      </c>
      <c r="H16" s="11" t="str">
        <f>IF('Project&amp;DataInput'!$E5=0,"",'Project&amp;DataInput'!$E5)</f>
        <v/>
      </c>
    </row>
    <row r="17" spans="1:8" x14ac:dyDescent="0.3">
      <c r="A17" s="11" t="str">
        <f>'Project&amp;DataInput'!$O6</f>
        <v/>
      </c>
      <c r="B17" s="11" t="str">
        <f>_xlfn.IFNA(_xlfn.XLOOKUP(CalculationModule[[#This Row],[EPD number]],EPD_Database[EPD registration number],EPD_Database[Product name]),IF('Project&amp;DataInput'!$I6=0,"",'Project&amp;DataInput'!$I6))</f>
        <v/>
      </c>
      <c r="C17" s="11" t="str">
        <f>_xlfn.CONCAT('Project&amp;DataInput'!$J6," ",'Project&amp;DataInput'!$K6)</f>
        <v xml:space="preserve"> </v>
      </c>
      <c r="D17" s="12" t="str">
        <f>IF('Project&amp;DataInput'!$G6="EPD available",_xlfn.XLOOKUP(CalculationModule[[#This Row],[EPD number]],EPD_Database[EPD registration number],EPD_Database[A1/A1-A3 Biogenic carbon content]),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CO2]),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
      </c>
      <c r="E17" s="11" t="str">
        <f>IFERROR('Project&amp;DataInput'!$J6*CalculationModule[[#This Row],[Carbon content 
'[kg CO2e/unit']]],"")</f>
        <v/>
      </c>
      <c r="F17" s="11" t="str">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
      </c>
      <c r="G17" s="11" t="str">
        <f>IF('Project&amp;DataInput'!$D6=0,"",'Project&amp;DataInput'!$D6)</f>
        <v/>
      </c>
      <c r="H17" s="11" t="str">
        <f>IF('Project&amp;DataInput'!$E6=0,"",'Project&amp;DataInput'!$E6)</f>
        <v/>
      </c>
    </row>
    <row r="18" spans="1:8" x14ac:dyDescent="0.3">
      <c r="A18" s="11" t="str">
        <f>'Project&amp;DataInput'!$O7</f>
        <v/>
      </c>
      <c r="B18" s="11" t="str">
        <f>_xlfn.IFNA(_xlfn.XLOOKUP(CalculationModule[[#This Row],[EPD number]],EPD_Database[EPD registration number],EPD_Database[Product name]),IF('Project&amp;DataInput'!$I7=0,"",'Project&amp;DataInput'!$I7))</f>
        <v/>
      </c>
      <c r="C18" s="11" t="str">
        <f>_xlfn.CONCAT('Project&amp;DataInput'!$J7," ",'Project&amp;DataInput'!$K7)</f>
        <v xml:space="preserve"> </v>
      </c>
      <c r="D18" s="12" t="str">
        <f>IF('Project&amp;DataInput'!$G7="EPD available",_xlfn.XLOOKUP(CalculationModule[[#This Row],[EPD number]],EPD_Database[EPD registration number],EPD_Database[A1/A1-A3 Biogenic carbon content]),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CO2]),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
      </c>
      <c r="E18" s="11" t="str">
        <f>IFERROR('Project&amp;DataInput'!$J7*CalculationModule[[#This Row],[Carbon content 
'[kg CO2e/unit']]],"")</f>
        <v/>
      </c>
      <c r="F18" s="11" t="str">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
      </c>
      <c r="G18" s="11" t="str">
        <f>IF('Project&amp;DataInput'!$D7=0,"",'Project&amp;DataInput'!$D7)</f>
        <v/>
      </c>
      <c r="H18" s="11" t="str">
        <f>IF('Project&amp;DataInput'!$E7=0,"",'Project&amp;DataInput'!$E7)</f>
        <v/>
      </c>
    </row>
    <row r="19" spans="1:8" x14ac:dyDescent="0.3">
      <c r="A19" s="11" t="str">
        <f>'Project&amp;DataInput'!$O8</f>
        <v/>
      </c>
      <c r="B19" s="11" t="str">
        <f>_xlfn.IFNA(_xlfn.XLOOKUP(CalculationModule[[#This Row],[EPD number]],EPD_Database[EPD registration number],EPD_Database[Product name]),IF('Project&amp;DataInput'!$I8=0,"",'Project&amp;DataInput'!$I8))</f>
        <v/>
      </c>
      <c r="C19" s="11" t="str">
        <f>_xlfn.CONCAT('Project&amp;DataInput'!$J8," ",'Project&amp;DataInput'!$K8)</f>
        <v xml:space="preserve"> </v>
      </c>
      <c r="D19" s="12" t="str">
        <f>IF('Project&amp;DataInput'!$G8="EPD available",_xlfn.XLOOKUP(CalculationModule[[#This Row],[EPD number]],EPD_Database[EPD registration number],EPD_Database[A1/A1-A3 Biogenic carbon content]),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CO2]),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
      </c>
      <c r="E19" s="11" t="str">
        <f>IFERROR('Project&amp;DataInput'!$J8*CalculationModule[[#This Row],[Carbon content 
'[kg CO2e/unit']]],"")</f>
        <v/>
      </c>
      <c r="F19" s="11" t="str">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
      </c>
      <c r="G19" s="11" t="str">
        <f>IF('Project&amp;DataInput'!$D8=0,"",'Project&amp;DataInput'!$D8)</f>
        <v/>
      </c>
      <c r="H19" s="11" t="str">
        <f>IF('Project&amp;DataInput'!$E8=0,"",'Project&amp;DataInput'!$E8)</f>
        <v/>
      </c>
    </row>
    <row r="20" spans="1:8" x14ac:dyDescent="0.3">
      <c r="A20" s="11" t="str">
        <f>'Project&amp;DataInput'!$O9</f>
        <v/>
      </c>
      <c r="B20" s="11" t="str">
        <f>_xlfn.IFNA(_xlfn.XLOOKUP(CalculationModule[[#This Row],[EPD number]],EPD_Database[EPD registration number],EPD_Database[Product name]),IF('Project&amp;DataInput'!$I9=0,"",'Project&amp;DataInput'!$I9))</f>
        <v/>
      </c>
      <c r="C20" s="11" t="str">
        <f>_xlfn.CONCAT('Project&amp;DataInput'!$J9," ",'Project&amp;DataInput'!$K9)</f>
        <v xml:space="preserve"> </v>
      </c>
      <c r="D20" s="12" t="str">
        <f>IF('Project&amp;DataInput'!$G9="EPD available",_xlfn.XLOOKUP(CalculationModule[[#This Row],[EPD number]],EPD_Database[EPD registration number],EPD_Database[A1/A1-A3 Biogenic carbon content]),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CO2]),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
      </c>
      <c r="E20" s="11" t="str">
        <f>IFERROR('Project&amp;DataInput'!$J9*CalculationModule[[#This Row],[Carbon content 
'[kg CO2e/unit']]],"")</f>
        <v/>
      </c>
      <c r="F20" s="11" t="str">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
      </c>
      <c r="G20" s="11" t="str">
        <f>IF('Project&amp;DataInput'!$D9=0,"",'Project&amp;DataInput'!$D9)</f>
        <v/>
      </c>
      <c r="H20" s="11" t="str">
        <f>IF('Project&amp;DataInput'!$E9=0,"",'Project&amp;DataInput'!$E9)</f>
        <v/>
      </c>
    </row>
    <row r="21" spans="1:8" x14ac:dyDescent="0.3">
      <c r="A21" s="11" t="str">
        <f>'Project&amp;DataInput'!$O10</f>
        <v/>
      </c>
      <c r="B21" s="11" t="str">
        <f>_xlfn.IFNA(_xlfn.XLOOKUP(CalculationModule[[#This Row],[EPD number]],EPD_Database[EPD registration number],EPD_Database[Product name]),IF('Project&amp;DataInput'!$I10=0,"",'Project&amp;DataInput'!$I10))</f>
        <v/>
      </c>
      <c r="C21" s="11" t="str">
        <f>_xlfn.CONCAT('Project&amp;DataInput'!$J10," ",'Project&amp;DataInput'!$K10)</f>
        <v xml:space="preserve"> </v>
      </c>
      <c r="D21" s="12" t="str">
        <f>IF('Project&amp;DataInput'!$G10="EPD available",_xlfn.XLOOKUP(CalculationModule[[#This Row],[EPD number]],EPD_Database[EPD registration number],EPD_Database[A1/A1-A3 Biogenic carbon content]),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CO2]),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
      </c>
      <c r="E21" s="11" t="str">
        <f>IFERROR('Project&amp;DataInput'!$J10*CalculationModule[[#This Row],[Carbon content 
'[kg CO2e/unit']]],"")</f>
        <v/>
      </c>
      <c r="F21" s="11" t="str">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
      </c>
      <c r="G21" s="11" t="str">
        <f>IF('Project&amp;DataInput'!$D10=0,"",'Project&amp;DataInput'!$D10)</f>
        <v/>
      </c>
      <c r="H21" s="11" t="str">
        <f>IF('Project&amp;DataInput'!$E10=0,"",'Project&amp;DataInput'!$E10)</f>
        <v/>
      </c>
    </row>
    <row r="22" spans="1:8" x14ac:dyDescent="0.3">
      <c r="A22" s="11" t="str">
        <f>'Project&amp;DataInput'!$O11</f>
        <v/>
      </c>
      <c r="B22" s="11" t="str">
        <f>_xlfn.IFNA(_xlfn.XLOOKUP(CalculationModule[[#This Row],[EPD number]],EPD_Database[EPD registration number],EPD_Database[Product name]),IF('Project&amp;DataInput'!$I11=0,"",'Project&amp;DataInput'!$I11))</f>
        <v/>
      </c>
      <c r="C22" s="11" t="str">
        <f>_xlfn.CONCAT('Project&amp;DataInput'!$J11," ",'Project&amp;DataInput'!$K11)</f>
        <v xml:space="preserve"> </v>
      </c>
      <c r="D22" s="12" t="str">
        <f>IF('Project&amp;DataInput'!$G11="EPD available",_xlfn.XLOOKUP(CalculationModule[[#This Row],[EPD number]],EPD_Database[EPD registration number],EPD_Database[A1/A1-A3 Biogenic carbon content]),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CO2]),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
      </c>
      <c r="E22" s="11" t="str">
        <f>IFERROR('Project&amp;DataInput'!$J11*CalculationModule[[#This Row],[Carbon content 
'[kg CO2e/unit']]],"")</f>
        <v/>
      </c>
      <c r="F22" s="11" t="str">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
      </c>
      <c r="G22" s="11" t="str">
        <f>IF('Project&amp;DataInput'!$D11=0,"",'Project&amp;DataInput'!$D11)</f>
        <v/>
      </c>
      <c r="H22" s="11" t="str">
        <f>IF('Project&amp;DataInput'!$E11=0,"",'Project&amp;DataInput'!$E11)</f>
        <v/>
      </c>
    </row>
    <row r="23" spans="1:8" x14ac:dyDescent="0.3">
      <c r="A23" s="11" t="str">
        <f>'Project&amp;DataInput'!$O12</f>
        <v/>
      </c>
      <c r="B23" s="11" t="str">
        <f>_xlfn.IFNA(_xlfn.XLOOKUP(CalculationModule[[#This Row],[EPD number]],EPD_Database[EPD registration number],EPD_Database[Product name]),IF('Project&amp;DataInput'!$I12=0,"",'Project&amp;DataInput'!$I12))</f>
        <v/>
      </c>
      <c r="C23" s="11" t="str">
        <f>_xlfn.CONCAT('Project&amp;DataInput'!$J12," ",'Project&amp;DataInput'!$K12)</f>
        <v xml:space="preserve"> </v>
      </c>
      <c r="D23" s="12" t="str">
        <f>IF('Project&amp;DataInput'!$G12="EPD available",_xlfn.XLOOKUP(CalculationModule[[#This Row],[EPD number]],EPD_Database[EPD registration number],EPD_Database[A1/A1-A3 Biogenic carbon content]),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CO2]),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11" t="str">
        <f>IFERROR('Project&amp;DataInput'!$J12*CalculationModule[[#This Row],[Carbon content 
'[kg CO2e/unit']]],"")</f>
        <v/>
      </c>
      <c r="F23" s="11"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G23" s="11" t="str">
        <f>IF('Project&amp;DataInput'!$D12=0,"",'Project&amp;DataInput'!$D12)</f>
        <v/>
      </c>
      <c r="H23" s="11" t="str">
        <f>IF('Project&amp;DataInput'!$E12=0,"",'Project&amp;DataInput'!$E12)</f>
        <v/>
      </c>
    </row>
    <row r="24" spans="1:8" x14ac:dyDescent="0.3">
      <c r="A24" s="11" t="str">
        <f>'Project&amp;DataInput'!$O13</f>
        <v/>
      </c>
      <c r="B24" s="11" t="str">
        <f>_xlfn.IFNA(_xlfn.XLOOKUP(CalculationModule[[#This Row],[EPD number]],EPD_Database[EPD registration number],EPD_Database[Product name]),IF('Project&amp;DataInput'!$I13=0,"",'Project&amp;DataInput'!$I13))</f>
        <v/>
      </c>
      <c r="C24" s="11" t="str">
        <f>_xlfn.CONCAT('Project&amp;DataInput'!$J13," ",'Project&amp;DataInput'!$K13)</f>
        <v xml:space="preserve"> </v>
      </c>
      <c r="D24" s="12" t="str">
        <f>IF('Project&amp;DataInput'!$G13="EPD available",_xlfn.XLOOKUP(CalculationModule[[#This Row],[EPD number]],EPD_Database[EPD registration number],EPD_Database[A1/A1-A3 Biogenic carbon content]),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CO2]),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11" t="str">
        <f>IFERROR('Project&amp;DataInput'!$J13*CalculationModule[[#This Row],[Carbon content 
'[kg CO2e/unit']]],"")</f>
        <v/>
      </c>
      <c r="F24" s="11"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G24" s="11" t="str">
        <f>IF('Project&amp;DataInput'!$D13=0,"",'Project&amp;DataInput'!$D13)</f>
        <v/>
      </c>
      <c r="H24" s="11" t="str">
        <f>IF('Project&amp;DataInput'!$E13=0,"",'Project&amp;DataInput'!$E13)</f>
        <v/>
      </c>
    </row>
    <row r="25" spans="1:8" x14ac:dyDescent="0.3">
      <c r="A25" s="11" t="str">
        <f>'Project&amp;DataInput'!$O14</f>
        <v/>
      </c>
      <c r="B25" s="11" t="str">
        <f>_xlfn.IFNA(_xlfn.XLOOKUP(CalculationModule[[#This Row],[EPD number]],EPD_Database[EPD registration number],EPD_Database[Product name]),IF('Project&amp;DataInput'!$I14=0,"",'Project&amp;DataInput'!$I14))</f>
        <v/>
      </c>
      <c r="C25" s="11" t="str">
        <f>_xlfn.CONCAT('Project&amp;DataInput'!$J14," ",'Project&amp;DataInput'!$K14)</f>
        <v xml:space="preserve"> </v>
      </c>
      <c r="D25" s="12" t="str">
        <f>IF('Project&amp;DataInput'!$G14="EPD available",_xlfn.XLOOKUP(CalculationModule[[#This Row],[EPD number]],EPD_Database[EPD registration number],EPD_Database[A1/A1-A3 Biogenic carbon content]),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CO2]),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11" t="str">
        <f>IFERROR('Project&amp;DataInput'!$J14*CalculationModule[[#This Row],[Carbon content 
'[kg CO2e/unit']]],"")</f>
        <v/>
      </c>
      <c r="F25" s="11"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G25" s="11" t="str">
        <f>IF('Project&amp;DataInput'!$D14=0,"",'Project&amp;DataInput'!$D14)</f>
        <v/>
      </c>
      <c r="H25" s="11" t="str">
        <f>IF('Project&amp;DataInput'!$E14=0,"",'Project&amp;DataInput'!$E14)</f>
        <v/>
      </c>
    </row>
    <row r="26" spans="1:8" x14ac:dyDescent="0.3">
      <c r="A26" s="11" t="str">
        <f>'Project&amp;DataInput'!$O15</f>
        <v/>
      </c>
      <c r="B26" s="11" t="str">
        <f>_xlfn.IFNA(_xlfn.XLOOKUP(CalculationModule[[#This Row],[EPD number]],EPD_Database[EPD registration number],EPD_Database[Product name]),IF('Project&amp;DataInput'!$I15=0,"",'Project&amp;DataInput'!$I15))</f>
        <v/>
      </c>
      <c r="C26" s="11" t="str">
        <f>_xlfn.CONCAT('Project&amp;DataInput'!$J15," ",'Project&amp;DataInput'!$K15)</f>
        <v xml:space="preserve"> </v>
      </c>
      <c r="D26" s="12" t="str">
        <f>IF('Project&amp;DataInput'!$G15="EPD available",_xlfn.XLOOKUP(CalculationModule[[#This Row],[EPD number]],EPD_Database[EPD registration number],EPD_Database[A1/A1-A3 Biogenic carbon content]),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CO2]),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11" t="str">
        <f>IFERROR('Project&amp;DataInput'!$J15*CalculationModule[[#This Row],[Carbon content 
'[kg CO2e/unit']]],"")</f>
        <v/>
      </c>
      <c r="F26" s="11"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G26" s="11" t="str">
        <f>IF('Project&amp;DataInput'!$D15=0,"",'Project&amp;DataInput'!$D15)</f>
        <v/>
      </c>
      <c r="H26" s="11" t="str">
        <f>IF('Project&amp;DataInput'!$E15=0,"",'Project&amp;DataInput'!$E15)</f>
        <v/>
      </c>
    </row>
    <row r="27" spans="1:8" x14ac:dyDescent="0.3">
      <c r="A27" s="11" t="str">
        <f>'Project&amp;DataInput'!$O16</f>
        <v/>
      </c>
      <c r="B27" s="11" t="str">
        <f>_xlfn.IFNA(_xlfn.XLOOKUP(CalculationModule[[#This Row],[EPD number]],EPD_Database[EPD registration number],EPD_Database[Product name]),IF('Project&amp;DataInput'!$I16=0,"",'Project&amp;DataInput'!$I16))</f>
        <v/>
      </c>
      <c r="C27" s="11" t="str">
        <f>_xlfn.CONCAT('Project&amp;DataInput'!$J16," ",'Project&amp;DataInput'!$K16)</f>
        <v xml:space="preserve"> </v>
      </c>
      <c r="D27" s="12" t="str">
        <f>IF('Project&amp;DataInput'!$G16="EPD available",_xlfn.XLOOKUP(CalculationModule[[#This Row],[EPD number]],EPD_Database[EPD registration number],EPD_Database[A1/A1-A3 Biogenic carbon content]),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CO2]),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11" t="str">
        <f>IFERROR('Project&amp;DataInput'!$J16*CalculationModule[[#This Row],[Carbon content 
'[kg CO2e/unit']]],"")</f>
        <v/>
      </c>
      <c r="F27" s="11"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G27" s="11" t="str">
        <f>IF('Project&amp;DataInput'!$D16=0,"",'Project&amp;DataInput'!$D16)</f>
        <v/>
      </c>
      <c r="H27" s="11" t="str">
        <f>IF('Project&amp;DataInput'!$E16=0,"",'Project&amp;DataInput'!$E16)</f>
        <v/>
      </c>
    </row>
    <row r="28" spans="1:8" x14ac:dyDescent="0.3">
      <c r="A28" s="11" t="str">
        <f>'Project&amp;DataInput'!$O17</f>
        <v/>
      </c>
      <c r="B28" s="11" t="str">
        <f>_xlfn.IFNA(_xlfn.XLOOKUP(CalculationModule[[#This Row],[EPD number]],EPD_Database[EPD registration number],EPD_Database[Product name]),IF('Project&amp;DataInput'!$I17=0,"",'Project&amp;DataInput'!$I17))</f>
        <v/>
      </c>
      <c r="C28" s="11" t="str">
        <f>_xlfn.CONCAT('Project&amp;DataInput'!$J17," ",'Project&amp;DataInput'!$K17)</f>
        <v xml:space="preserve"> </v>
      </c>
      <c r="D28" s="12" t="str">
        <f>IF('Project&amp;DataInput'!$G17="EPD available",_xlfn.XLOOKUP(CalculationModule[[#This Row],[EPD number]],EPD_Database[EPD registration number],EPD_Database[A1/A1-A3 Biogenic carbon content]),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CO2]),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11" t="str">
        <f>IFERROR('Project&amp;DataInput'!$J17*CalculationModule[[#This Row],[Carbon content 
'[kg CO2e/unit']]],"")</f>
        <v/>
      </c>
      <c r="F28" s="11"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G28" s="11" t="str">
        <f>IF('Project&amp;DataInput'!$D17=0,"",'Project&amp;DataInput'!$D17)</f>
        <v/>
      </c>
      <c r="H28" s="11" t="str">
        <f>IF('Project&amp;DataInput'!$E17=0,"",'Project&amp;DataInput'!$E17)</f>
        <v/>
      </c>
    </row>
    <row r="29" spans="1:8" x14ac:dyDescent="0.3">
      <c r="A29" s="11" t="str">
        <f>'Project&amp;DataInput'!$O18</f>
        <v/>
      </c>
      <c r="B29" s="11" t="str">
        <f>_xlfn.IFNA(_xlfn.XLOOKUP(CalculationModule[[#This Row],[EPD number]],EPD_Database[EPD registration number],EPD_Database[Product name]),IF('Project&amp;DataInput'!$I18=0,"",'Project&amp;DataInput'!$I18))</f>
        <v/>
      </c>
      <c r="C29" s="11" t="str">
        <f>_xlfn.CONCAT('Project&amp;DataInput'!$J18," ",'Project&amp;DataInput'!$K18)</f>
        <v xml:space="preserve"> </v>
      </c>
      <c r="D29" s="12" t="str">
        <f>IF('Project&amp;DataInput'!$G18="EPD available",_xlfn.XLOOKUP(CalculationModule[[#This Row],[EPD number]],EPD_Database[EPD registration number],EPD_Database[A1/A1-A3 Biogenic carbon content]),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CO2]),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11" t="str">
        <f>IFERROR('Project&amp;DataInput'!$J18*CalculationModule[[#This Row],[Carbon content 
'[kg CO2e/unit']]],"")</f>
        <v/>
      </c>
      <c r="F29" s="11"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G29" s="11" t="str">
        <f>IF('Project&amp;DataInput'!$D18=0,"",'Project&amp;DataInput'!$D18)</f>
        <v/>
      </c>
      <c r="H29" s="11" t="str">
        <f>IF('Project&amp;DataInput'!$E18=0,"",'Project&amp;DataInput'!$E18)</f>
        <v/>
      </c>
    </row>
    <row r="30" spans="1:8" x14ac:dyDescent="0.3">
      <c r="A30" s="11" t="str">
        <f>'Project&amp;DataInput'!$O19</f>
        <v/>
      </c>
      <c r="B30" s="11" t="str">
        <f>_xlfn.IFNA(_xlfn.XLOOKUP(CalculationModule[[#This Row],[EPD number]],EPD_Database[EPD registration number],EPD_Database[Product name]),IF('Project&amp;DataInput'!$I19=0,"",'Project&amp;DataInput'!$I19))</f>
        <v/>
      </c>
      <c r="C30" s="11" t="str">
        <f>_xlfn.CONCAT('Project&amp;DataInput'!$J19," ",'Project&amp;DataInput'!$K19)</f>
        <v xml:space="preserve"> </v>
      </c>
      <c r="D30" s="12" t="str">
        <f>IF('Project&amp;DataInput'!$G19="EPD available",_xlfn.XLOOKUP(CalculationModule[[#This Row],[EPD number]],EPD_Database[EPD registration number],EPD_Database[A1/A1-A3 Biogenic carbon content]),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CO2]),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11" t="str">
        <f>IFERROR('Project&amp;DataInput'!$J19*CalculationModule[[#This Row],[Carbon content 
'[kg CO2e/unit']]],"")</f>
        <v/>
      </c>
      <c r="F30" s="11"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G30" s="11" t="str">
        <f>IF('Project&amp;DataInput'!$D19=0,"",'Project&amp;DataInput'!$D19)</f>
        <v/>
      </c>
      <c r="H30" s="11" t="str">
        <f>IF('Project&amp;DataInput'!$E19=0,"",'Project&amp;DataInput'!$E19)</f>
        <v/>
      </c>
    </row>
    <row r="31" spans="1:8" x14ac:dyDescent="0.3">
      <c r="A31" s="11" t="str">
        <f>'Project&amp;DataInput'!$O20</f>
        <v/>
      </c>
      <c r="B31" s="11" t="str">
        <f>_xlfn.IFNA(_xlfn.XLOOKUP(CalculationModule[[#This Row],[EPD number]],EPD_Database[EPD registration number],EPD_Database[Product name]),IF('Project&amp;DataInput'!$I20=0,"",'Project&amp;DataInput'!$I20))</f>
        <v/>
      </c>
      <c r="C31" s="11" t="str">
        <f>_xlfn.CONCAT('Project&amp;DataInput'!$J20," ",'Project&amp;DataInput'!$K20)</f>
        <v xml:space="preserve"> </v>
      </c>
      <c r="D31" s="12" t="str">
        <f>IF('Project&amp;DataInput'!$G20="EPD available",_xlfn.XLOOKUP(CalculationModule[[#This Row],[EPD number]],EPD_Database[EPD registration number],EPD_Database[A1/A1-A3 Biogenic carbon content]),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CO2]),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11" t="str">
        <f>IFERROR('Project&amp;DataInput'!$J20*CalculationModule[[#This Row],[Carbon content 
'[kg CO2e/unit']]],"")</f>
        <v/>
      </c>
      <c r="F31" s="11"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G31" s="11" t="str">
        <f>IF('Project&amp;DataInput'!$D20=0,"",'Project&amp;DataInput'!$D20)</f>
        <v/>
      </c>
      <c r="H31" s="11" t="str">
        <f>IF('Project&amp;DataInput'!$E20=0,"",'Project&amp;DataInput'!$E20)</f>
        <v/>
      </c>
    </row>
    <row r="32" spans="1:8" x14ac:dyDescent="0.3">
      <c r="A32" s="11" t="str">
        <f>'Project&amp;DataInput'!$O21</f>
        <v/>
      </c>
      <c r="B32" s="11" t="str">
        <f>_xlfn.IFNA(_xlfn.XLOOKUP(CalculationModule[[#This Row],[EPD number]],EPD_Database[EPD registration number],EPD_Database[Product name]),IF('Project&amp;DataInput'!$I21=0,"",'Project&amp;DataInput'!$I21))</f>
        <v/>
      </c>
      <c r="C32" s="11" t="str">
        <f>_xlfn.CONCAT('Project&amp;DataInput'!$J21," ",'Project&amp;DataInput'!$K21)</f>
        <v xml:space="preserve"> </v>
      </c>
      <c r="D32" s="12" t="str">
        <f>IF('Project&amp;DataInput'!$G21="EPD available",_xlfn.XLOOKUP(CalculationModule[[#This Row],[EPD number]],EPD_Database[EPD registration number],EPD_Database[A1/A1-A3 Biogenic carbon content]),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CO2]),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11" t="str">
        <f>IFERROR('Project&amp;DataInput'!$J21*CalculationModule[[#This Row],[Carbon content 
'[kg CO2e/unit']]],"")</f>
        <v/>
      </c>
      <c r="F32" s="11"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G32" s="11" t="str">
        <f>IF('Project&amp;DataInput'!$D21=0,"",'Project&amp;DataInput'!$D21)</f>
        <v/>
      </c>
      <c r="H32" s="11" t="str">
        <f>IF('Project&amp;DataInput'!$E21=0,"",'Project&amp;DataInput'!$E21)</f>
        <v/>
      </c>
    </row>
    <row r="33" spans="1:8" x14ac:dyDescent="0.3">
      <c r="A33" s="11" t="str">
        <f>'Project&amp;DataInput'!$O22</f>
        <v/>
      </c>
      <c r="B33" s="11" t="str">
        <f>_xlfn.IFNA(_xlfn.XLOOKUP(CalculationModule[[#This Row],[EPD number]],EPD_Database[EPD registration number],EPD_Database[Product name]),IF('Project&amp;DataInput'!$I22=0,"",'Project&amp;DataInput'!$I22))</f>
        <v/>
      </c>
      <c r="C33" s="11" t="str">
        <f>_xlfn.CONCAT('Project&amp;DataInput'!$J22," ",'Project&amp;DataInput'!$K22)</f>
        <v xml:space="preserve"> </v>
      </c>
      <c r="D33" s="12" t="str">
        <f>IF('Project&amp;DataInput'!$G22="EPD available",_xlfn.XLOOKUP(CalculationModule[[#This Row],[EPD number]],EPD_Database[EPD registration number],EPD_Database[A1/A1-A3 Biogenic carbon content]),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CO2]),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11" t="str">
        <f>IFERROR('Project&amp;DataInput'!$J22*CalculationModule[[#This Row],[Carbon content 
'[kg CO2e/unit']]],"")</f>
        <v/>
      </c>
      <c r="F33" s="11"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G33" s="11" t="str">
        <f>IF('Project&amp;DataInput'!$D22=0,"",'Project&amp;DataInput'!$D22)</f>
        <v/>
      </c>
      <c r="H33" s="11" t="str">
        <f>IF('Project&amp;DataInput'!$E22=0,"",'Project&amp;DataInput'!$E22)</f>
        <v/>
      </c>
    </row>
    <row r="34" spans="1:8" x14ac:dyDescent="0.3">
      <c r="A34" s="11" t="str">
        <f>'Project&amp;DataInput'!$O23</f>
        <v/>
      </c>
      <c r="B34" s="11" t="str">
        <f>_xlfn.IFNA(_xlfn.XLOOKUP(CalculationModule[[#This Row],[EPD number]],EPD_Database[EPD registration number],EPD_Database[Product name]),IF('Project&amp;DataInput'!$I23=0,"",'Project&amp;DataInput'!$I23))</f>
        <v/>
      </c>
      <c r="C34" s="11" t="str">
        <f>_xlfn.CONCAT('Project&amp;DataInput'!$J23," ",'Project&amp;DataInput'!$K23)</f>
        <v xml:space="preserve"> </v>
      </c>
      <c r="D34" s="12" t="str">
        <f>IF('Project&amp;DataInput'!$G23="EPD available",_xlfn.XLOOKUP(CalculationModule[[#This Row],[EPD number]],EPD_Database[EPD registration number],EPD_Database[A1/A1-A3 Biogenic carbon content]),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CO2]),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11" t="str">
        <f>IFERROR('Project&amp;DataInput'!$J23*CalculationModule[[#This Row],[Carbon content 
'[kg CO2e/unit']]],"")</f>
        <v/>
      </c>
      <c r="F34" s="11"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G34" s="11" t="str">
        <f>IF('Project&amp;DataInput'!$D23=0,"",'Project&amp;DataInput'!$D23)</f>
        <v/>
      </c>
      <c r="H34" s="11" t="str">
        <f>IF('Project&amp;DataInput'!$E23=0,"",'Project&amp;DataInput'!$E23)</f>
        <v/>
      </c>
    </row>
    <row r="35" spans="1:8" x14ac:dyDescent="0.3">
      <c r="A35" s="11" t="str">
        <f>'Project&amp;DataInput'!$O24</f>
        <v/>
      </c>
      <c r="B35" s="11" t="str">
        <f>_xlfn.IFNA(_xlfn.XLOOKUP(CalculationModule[[#This Row],[EPD number]],EPD_Database[EPD registration number],EPD_Database[Product name]),IF('Project&amp;DataInput'!$I24=0,"",'Project&amp;DataInput'!$I24))</f>
        <v/>
      </c>
      <c r="C35" s="11" t="str">
        <f>_xlfn.CONCAT('Project&amp;DataInput'!$J24," ",'Project&amp;DataInput'!$K24)</f>
        <v xml:space="preserve"> </v>
      </c>
      <c r="D35" s="12" t="str">
        <f>IF('Project&amp;DataInput'!$G24="EPD available",_xlfn.XLOOKUP(CalculationModule[[#This Row],[EPD number]],EPD_Database[EPD registration number],EPD_Database[A1/A1-A3 Biogenic carbon content]),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CO2]),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11" t="str">
        <f>IFERROR('Project&amp;DataInput'!$J24*CalculationModule[[#This Row],[Carbon content 
'[kg CO2e/unit']]],"")</f>
        <v/>
      </c>
      <c r="F35" s="11"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G35" s="11" t="str">
        <f>IF('Project&amp;DataInput'!$D24=0,"",'Project&amp;DataInput'!$D24)</f>
        <v/>
      </c>
      <c r="H35" s="11" t="str">
        <f>IF('Project&amp;DataInput'!$E24=0,"",'Project&amp;DataInput'!$E24)</f>
        <v/>
      </c>
    </row>
    <row r="36" spans="1:8" x14ac:dyDescent="0.3">
      <c r="A36" s="11" t="str">
        <f>'Project&amp;DataInput'!$O25</f>
        <v/>
      </c>
      <c r="B36" s="11" t="str">
        <f>_xlfn.IFNA(_xlfn.XLOOKUP(CalculationModule[[#This Row],[EPD number]],EPD_Database[EPD registration number],EPD_Database[Product name]),IF('Project&amp;DataInput'!$I25=0,"",'Project&amp;DataInput'!$I25))</f>
        <v/>
      </c>
      <c r="C36" s="11" t="str">
        <f>_xlfn.CONCAT('Project&amp;DataInput'!$J25," ",'Project&amp;DataInput'!$K25)</f>
        <v xml:space="preserve"> </v>
      </c>
      <c r="D36" s="12" t="str">
        <f>IF('Project&amp;DataInput'!$G25="EPD available",_xlfn.XLOOKUP(CalculationModule[[#This Row],[EPD number]],EPD_Database[EPD registration number],EPD_Database[A1/A1-A3 Biogenic carbon content]),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CO2]),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11" t="str">
        <f>IFERROR('Project&amp;DataInput'!$J25*CalculationModule[[#This Row],[Carbon content 
'[kg CO2e/unit']]],"")</f>
        <v/>
      </c>
      <c r="F36" s="11"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G36" s="11" t="str">
        <f>IF('Project&amp;DataInput'!$D25=0,"",'Project&amp;DataInput'!$D25)</f>
        <v/>
      </c>
      <c r="H36" s="11" t="str">
        <f>IF('Project&amp;DataInput'!$E25=0,"",'Project&amp;DataInput'!$E25)</f>
        <v/>
      </c>
    </row>
    <row r="37" spans="1:8" x14ac:dyDescent="0.3">
      <c r="A37" s="11" t="str">
        <f>'Project&amp;DataInput'!$O26</f>
        <v/>
      </c>
      <c r="B37" s="11" t="str">
        <f>_xlfn.IFNA(_xlfn.XLOOKUP(CalculationModule[[#This Row],[EPD number]],EPD_Database[EPD registration number],EPD_Database[Product name]),IF('Project&amp;DataInput'!$I26=0,"",'Project&amp;DataInput'!$I26))</f>
        <v/>
      </c>
      <c r="C37" s="11" t="str">
        <f>_xlfn.CONCAT('Project&amp;DataInput'!$J26," ",'Project&amp;DataInput'!$K26)</f>
        <v xml:space="preserve"> </v>
      </c>
      <c r="D37" s="12" t="str">
        <f>IF('Project&amp;DataInput'!$G26="EPD available",_xlfn.XLOOKUP(CalculationModule[[#This Row],[EPD number]],EPD_Database[EPD registration number],EPD_Database[A1/A1-A3 Biogenic carbon content]),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CO2]),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11" t="str">
        <f>IFERROR('Project&amp;DataInput'!$J26*CalculationModule[[#This Row],[Carbon content 
'[kg CO2e/unit']]],"")</f>
        <v/>
      </c>
      <c r="F37" s="11"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G37" s="11" t="str">
        <f>IF('Project&amp;DataInput'!$D26=0,"",'Project&amp;DataInput'!$D26)</f>
        <v/>
      </c>
      <c r="H37" s="11" t="str">
        <f>IF('Project&amp;DataInput'!$E26=0,"",'Project&amp;DataInput'!$E26)</f>
        <v/>
      </c>
    </row>
    <row r="38" spans="1:8" x14ac:dyDescent="0.3">
      <c r="A38" s="11" t="str">
        <f>'Project&amp;DataInput'!$O27</f>
        <v/>
      </c>
      <c r="B38" s="11" t="str">
        <f>_xlfn.IFNA(_xlfn.XLOOKUP(CalculationModule[[#This Row],[EPD number]],EPD_Database[EPD registration number],EPD_Database[Product name]),IF('Project&amp;DataInput'!$I27=0,"",'Project&amp;DataInput'!$I27))</f>
        <v/>
      </c>
      <c r="C38" s="11" t="str">
        <f>_xlfn.CONCAT('Project&amp;DataInput'!$J27," ",'Project&amp;DataInput'!$K27)</f>
        <v xml:space="preserve"> </v>
      </c>
      <c r="D38" s="12" t="str">
        <f>IF('Project&amp;DataInput'!$G27="EPD available",_xlfn.XLOOKUP(CalculationModule[[#This Row],[EPD number]],EPD_Database[EPD registration number],EPD_Database[A1/A1-A3 Biogenic carbon content]),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CO2]),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11" t="str">
        <f>IFERROR('Project&amp;DataInput'!$J27*CalculationModule[[#This Row],[Carbon content 
'[kg CO2e/unit']]],"")</f>
        <v/>
      </c>
      <c r="F38" s="11"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G38" s="11" t="str">
        <f>IF('Project&amp;DataInput'!$D27=0,"",'Project&amp;DataInput'!$D27)</f>
        <v/>
      </c>
      <c r="H38" s="11" t="str">
        <f>IF('Project&amp;DataInput'!$E27=0,"",'Project&amp;DataInput'!$E27)</f>
        <v/>
      </c>
    </row>
    <row r="39" spans="1:8" x14ac:dyDescent="0.3">
      <c r="A39" s="11" t="str">
        <f>'Project&amp;DataInput'!$O28</f>
        <v/>
      </c>
      <c r="B39" s="11" t="str">
        <f>_xlfn.IFNA(_xlfn.XLOOKUP(CalculationModule[[#This Row],[EPD number]],EPD_Database[EPD registration number],EPD_Database[Product name]),IF('Project&amp;DataInput'!$I28=0,"",'Project&amp;DataInput'!$I28))</f>
        <v/>
      </c>
      <c r="C39" s="11" t="str">
        <f>_xlfn.CONCAT('Project&amp;DataInput'!$J28," ",'Project&amp;DataInput'!$K28)</f>
        <v xml:space="preserve"> </v>
      </c>
      <c r="D39" s="12" t="str">
        <f>IF('Project&amp;DataInput'!$G28="EPD available",_xlfn.XLOOKUP(CalculationModule[[#This Row],[EPD number]],EPD_Database[EPD registration number],EPD_Database[A1/A1-A3 Biogenic carbon content]),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CO2]),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11" t="str">
        <f>IFERROR('Project&amp;DataInput'!$J28*CalculationModule[[#This Row],[Carbon content 
'[kg CO2e/unit']]],"")</f>
        <v/>
      </c>
      <c r="F39" s="11"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G39" s="11" t="str">
        <f>IF('Project&amp;DataInput'!$D28=0,"",'Project&amp;DataInput'!$D28)</f>
        <v/>
      </c>
      <c r="H39" s="11" t="str">
        <f>IF('Project&amp;DataInput'!$E28=0,"",'Project&amp;DataInput'!$E28)</f>
        <v/>
      </c>
    </row>
    <row r="40" spans="1:8" x14ac:dyDescent="0.3">
      <c r="A40" s="11" t="str">
        <f>'Project&amp;DataInput'!$O29</f>
        <v/>
      </c>
      <c r="B40" s="11" t="str">
        <f>_xlfn.IFNA(_xlfn.XLOOKUP(CalculationModule[[#This Row],[EPD number]],EPD_Database[EPD registration number],EPD_Database[Product name]),IF('Project&amp;DataInput'!$I29=0,"",'Project&amp;DataInput'!$I29))</f>
        <v/>
      </c>
      <c r="C40" s="11" t="str">
        <f>_xlfn.CONCAT('Project&amp;DataInput'!$J29," ",'Project&amp;DataInput'!$K29)</f>
        <v xml:space="preserve"> </v>
      </c>
      <c r="D40" s="12" t="str">
        <f>IF('Project&amp;DataInput'!$G29="EPD available",_xlfn.XLOOKUP(CalculationModule[[#This Row],[EPD number]],EPD_Database[EPD registration number],EPD_Database[A1/A1-A3 Biogenic carbon content]),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CO2]),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11" t="str">
        <f>IFERROR('Project&amp;DataInput'!$J29*CalculationModule[[#This Row],[Carbon content 
'[kg CO2e/unit']]],"")</f>
        <v/>
      </c>
      <c r="F40" s="11"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G40" s="11" t="str">
        <f>IF('Project&amp;DataInput'!$D29=0,"",'Project&amp;DataInput'!$D29)</f>
        <v/>
      </c>
      <c r="H40" s="11" t="str">
        <f>IF('Project&amp;DataInput'!$E29=0,"",'Project&amp;DataInput'!$E29)</f>
        <v/>
      </c>
    </row>
    <row r="41" spans="1:8" x14ac:dyDescent="0.3">
      <c r="A41" s="11" t="str">
        <f>'Project&amp;DataInput'!$O30</f>
        <v/>
      </c>
      <c r="B41" s="11" t="str">
        <f>_xlfn.IFNA(_xlfn.XLOOKUP(CalculationModule[[#This Row],[EPD number]],EPD_Database[EPD registration number],EPD_Database[Product name]),IF('Project&amp;DataInput'!$I30=0,"",'Project&amp;DataInput'!$I30))</f>
        <v/>
      </c>
      <c r="C41" s="11" t="str">
        <f>_xlfn.CONCAT('Project&amp;DataInput'!$J30," ",'Project&amp;DataInput'!$K30)</f>
        <v xml:space="preserve"> </v>
      </c>
      <c r="D41" s="12" t="str">
        <f>IF('Project&amp;DataInput'!$G30="EPD available",_xlfn.XLOOKUP(CalculationModule[[#This Row],[EPD number]],EPD_Database[EPD registration number],EPD_Database[A1/A1-A3 Biogenic carbon content]),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CO2]),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11" t="str">
        <f>IFERROR('Project&amp;DataInput'!$J30*CalculationModule[[#This Row],[Carbon content 
'[kg CO2e/unit']]],"")</f>
        <v/>
      </c>
      <c r="F41" s="11"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G41" s="11" t="str">
        <f>IF('Project&amp;DataInput'!$D30=0,"",'Project&amp;DataInput'!$D30)</f>
        <v/>
      </c>
      <c r="H41" s="11" t="str">
        <f>IF('Project&amp;DataInput'!$E30=0,"",'Project&amp;DataInput'!$E30)</f>
        <v/>
      </c>
    </row>
    <row r="42" spans="1:8" x14ac:dyDescent="0.3">
      <c r="A42" s="11" t="str">
        <f>'Project&amp;DataInput'!$O31</f>
        <v/>
      </c>
      <c r="B42" s="11" t="str">
        <f>_xlfn.IFNA(_xlfn.XLOOKUP(CalculationModule[[#This Row],[EPD number]],EPD_Database[EPD registration number],EPD_Database[Product name]),IF('Project&amp;DataInput'!$I31=0,"",'Project&amp;DataInput'!$I31))</f>
        <v/>
      </c>
      <c r="C42" s="11" t="str">
        <f>_xlfn.CONCAT('Project&amp;DataInput'!$J31," ",'Project&amp;DataInput'!$K31)</f>
        <v xml:space="preserve"> </v>
      </c>
      <c r="D42" s="12" t="str">
        <f>IF('Project&amp;DataInput'!$G31="EPD available",_xlfn.XLOOKUP(CalculationModule[[#This Row],[EPD number]],EPD_Database[EPD registration number],EPD_Database[A1/A1-A3 Biogenic carbon content]),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CO2]),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11" t="str">
        <f>IFERROR('Project&amp;DataInput'!$J31*CalculationModule[[#This Row],[Carbon content 
'[kg CO2e/unit']]],"")</f>
        <v/>
      </c>
      <c r="F42" s="11"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G42" s="11" t="str">
        <f>IF('Project&amp;DataInput'!$D31=0,"",'Project&amp;DataInput'!$D31)</f>
        <v/>
      </c>
      <c r="H42" s="11" t="str">
        <f>IF('Project&amp;DataInput'!$E31=0,"",'Project&amp;DataInput'!$E31)</f>
        <v/>
      </c>
    </row>
    <row r="43" spans="1:8" x14ac:dyDescent="0.3">
      <c r="A43" s="11" t="str">
        <f>'Project&amp;DataInput'!$O32</f>
        <v/>
      </c>
      <c r="B43" s="11" t="str">
        <f>_xlfn.IFNA(_xlfn.XLOOKUP(CalculationModule[[#This Row],[EPD number]],EPD_Database[EPD registration number],EPD_Database[Product name]),IF('Project&amp;DataInput'!$I32=0,"",'Project&amp;DataInput'!$I32))</f>
        <v/>
      </c>
      <c r="C43" s="11" t="str">
        <f>_xlfn.CONCAT('Project&amp;DataInput'!$J32," ",'Project&amp;DataInput'!$K32)</f>
        <v xml:space="preserve"> </v>
      </c>
      <c r="D43" s="12" t="str">
        <f>IF('Project&amp;DataInput'!$G32="EPD available",_xlfn.XLOOKUP(CalculationModule[[#This Row],[EPD number]],EPD_Database[EPD registration number],EPD_Database[A1/A1-A3 Biogenic carbon content]),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CO2]),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11" t="str">
        <f>IFERROR('Project&amp;DataInput'!$J32*CalculationModule[[#This Row],[Carbon content 
'[kg CO2e/unit']]],"")</f>
        <v/>
      </c>
      <c r="F43" s="11"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G43" s="11" t="str">
        <f>IF('Project&amp;DataInput'!$D32=0,"",'Project&amp;DataInput'!$D32)</f>
        <v/>
      </c>
      <c r="H43" s="11" t="str">
        <f>IF('Project&amp;DataInput'!$E32=0,"",'Project&amp;DataInput'!$E32)</f>
        <v/>
      </c>
    </row>
    <row r="44" spans="1:8" x14ac:dyDescent="0.3">
      <c r="A44" s="11" t="str">
        <f>'Project&amp;DataInput'!$O33</f>
        <v/>
      </c>
      <c r="B44" s="11" t="str">
        <f>_xlfn.IFNA(_xlfn.XLOOKUP(CalculationModule[[#This Row],[EPD number]],EPD_Database[EPD registration number],EPD_Database[Product name]),IF('Project&amp;DataInput'!$I33=0,"",'Project&amp;DataInput'!$I33))</f>
        <v/>
      </c>
      <c r="C44" s="11" t="str">
        <f>_xlfn.CONCAT('Project&amp;DataInput'!$J33," ",'Project&amp;DataInput'!$K33)</f>
        <v xml:space="preserve"> </v>
      </c>
      <c r="D44" s="12" t="str">
        <f>IF('Project&amp;DataInput'!$G33="EPD available",_xlfn.XLOOKUP(CalculationModule[[#This Row],[EPD number]],EPD_Database[EPD registration number],EPD_Database[A1/A1-A3 Biogenic carbon content]),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CO2]),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11" t="str">
        <f>IFERROR('Project&amp;DataInput'!$J33*CalculationModule[[#This Row],[Carbon content 
'[kg CO2e/unit']]],"")</f>
        <v/>
      </c>
      <c r="F44" s="11"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G44" s="11" t="str">
        <f>IF('Project&amp;DataInput'!$D33=0,"",'Project&amp;DataInput'!$D33)</f>
        <v/>
      </c>
      <c r="H44" s="11" t="str">
        <f>IF('Project&amp;DataInput'!$E33=0,"",'Project&amp;DataInput'!$E33)</f>
        <v/>
      </c>
    </row>
    <row r="45" spans="1:8" x14ac:dyDescent="0.3">
      <c r="A45" s="11" t="str">
        <f>'Project&amp;DataInput'!$O34</f>
        <v/>
      </c>
      <c r="B45" s="11" t="str">
        <f>_xlfn.IFNA(_xlfn.XLOOKUP(CalculationModule[[#This Row],[EPD number]],EPD_Database[EPD registration number],EPD_Database[Product name]),IF('Project&amp;DataInput'!$I34=0,"",'Project&amp;DataInput'!$I34))</f>
        <v/>
      </c>
      <c r="C45" s="11" t="str">
        <f>_xlfn.CONCAT('Project&amp;DataInput'!$J34," ",'Project&amp;DataInput'!$K34)</f>
        <v xml:space="preserve"> </v>
      </c>
      <c r="D45" s="12" t="str">
        <f>IF('Project&amp;DataInput'!$G34="EPD available",_xlfn.XLOOKUP(CalculationModule[[#This Row],[EPD number]],EPD_Database[EPD registration number],EPD_Database[A1/A1-A3 Biogenic carbon content]),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CO2]),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11" t="str">
        <f>IFERROR('Project&amp;DataInput'!$J34*CalculationModule[[#This Row],[Carbon content 
'[kg CO2e/unit']]],"")</f>
        <v/>
      </c>
      <c r="F45" s="11"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G45" s="11" t="str">
        <f>IF('Project&amp;DataInput'!$D34=0,"",'Project&amp;DataInput'!$D34)</f>
        <v/>
      </c>
      <c r="H45" s="11" t="str">
        <f>IF('Project&amp;DataInput'!$E34=0,"",'Project&amp;DataInput'!$E34)</f>
        <v/>
      </c>
    </row>
    <row r="46" spans="1:8" x14ac:dyDescent="0.3">
      <c r="A46" s="11" t="str">
        <f>'Project&amp;DataInput'!$O35</f>
        <v/>
      </c>
      <c r="B46" s="11" t="str">
        <f>_xlfn.IFNA(_xlfn.XLOOKUP(CalculationModule[[#This Row],[EPD number]],EPD_Database[EPD registration number],EPD_Database[Product name]),IF('Project&amp;DataInput'!$I35=0,"",'Project&amp;DataInput'!$I35))</f>
        <v/>
      </c>
      <c r="C46" s="11" t="str">
        <f>_xlfn.CONCAT('Project&amp;DataInput'!$J35," ",'Project&amp;DataInput'!$K35)</f>
        <v xml:space="preserve"> </v>
      </c>
      <c r="D46" s="12" t="str">
        <f>IF('Project&amp;DataInput'!$G35="EPD available",_xlfn.XLOOKUP(CalculationModule[[#This Row],[EPD number]],EPD_Database[EPD registration number],EPD_Database[A1/A1-A3 Biogenic carbon content]),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CO2]),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11" t="str">
        <f>IFERROR('Project&amp;DataInput'!$J35*CalculationModule[[#This Row],[Carbon content 
'[kg CO2e/unit']]],"")</f>
        <v/>
      </c>
      <c r="F46" s="11"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G46" s="11" t="str">
        <f>IF('Project&amp;DataInput'!$D35=0,"",'Project&amp;DataInput'!$D35)</f>
        <v/>
      </c>
      <c r="H46" s="11" t="str">
        <f>IF('Project&amp;DataInput'!$E35=0,"",'Project&amp;DataInput'!$E35)</f>
        <v/>
      </c>
    </row>
    <row r="47" spans="1:8" x14ac:dyDescent="0.3">
      <c r="A47" s="11" t="str">
        <f>'Project&amp;DataInput'!$O36</f>
        <v/>
      </c>
      <c r="B47" s="11" t="str">
        <f>_xlfn.IFNA(_xlfn.XLOOKUP(CalculationModule[[#This Row],[EPD number]],EPD_Database[EPD registration number],EPD_Database[Product name]),IF('Project&amp;DataInput'!$I36=0,"",'Project&amp;DataInput'!$I36))</f>
        <v/>
      </c>
      <c r="C47" s="11" t="str">
        <f>_xlfn.CONCAT('Project&amp;DataInput'!$J36," ",'Project&amp;DataInput'!$K36)</f>
        <v xml:space="preserve"> </v>
      </c>
      <c r="D47" s="12" t="str">
        <f>IF('Project&amp;DataInput'!$G36="EPD available",_xlfn.XLOOKUP(CalculationModule[[#This Row],[EPD number]],EPD_Database[EPD registration number],EPD_Database[A1/A1-A3 Biogenic carbon content]),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CO2]),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11" t="str">
        <f>IFERROR('Project&amp;DataInput'!$J36*CalculationModule[[#This Row],[Carbon content 
'[kg CO2e/unit']]],"")</f>
        <v/>
      </c>
      <c r="F47" s="11"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G47" s="11" t="str">
        <f>IF('Project&amp;DataInput'!$D36=0,"",'Project&amp;DataInput'!$D36)</f>
        <v/>
      </c>
      <c r="H47" s="11" t="str">
        <f>IF('Project&amp;DataInput'!$E36=0,"",'Project&amp;DataInput'!$E36)</f>
        <v/>
      </c>
    </row>
    <row r="48" spans="1:8" x14ac:dyDescent="0.3">
      <c r="A48" s="11" t="str">
        <f>'Project&amp;DataInput'!$O37</f>
        <v/>
      </c>
      <c r="B48" s="11" t="str">
        <f>_xlfn.IFNA(_xlfn.XLOOKUP(CalculationModule[[#This Row],[EPD number]],EPD_Database[EPD registration number],EPD_Database[Product name]),IF('Project&amp;DataInput'!$I37=0,"",'Project&amp;DataInput'!$I37))</f>
        <v/>
      </c>
      <c r="C48" s="11" t="str">
        <f>_xlfn.CONCAT('Project&amp;DataInput'!$J37," ",'Project&amp;DataInput'!$K37)</f>
        <v xml:space="preserve"> </v>
      </c>
      <c r="D48" s="12" t="str">
        <f>IF('Project&amp;DataInput'!$G37="EPD available",_xlfn.XLOOKUP(CalculationModule[[#This Row],[EPD number]],EPD_Database[EPD registration number],EPD_Database[A1/A1-A3 Biogenic carbon content]),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CO2]),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11" t="str">
        <f>IFERROR('Project&amp;DataInput'!$J37*CalculationModule[[#This Row],[Carbon content 
'[kg CO2e/unit']]],"")</f>
        <v/>
      </c>
      <c r="F48" s="11"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G48" s="11" t="str">
        <f>IF('Project&amp;DataInput'!$D37=0,"",'Project&amp;DataInput'!$D37)</f>
        <v/>
      </c>
      <c r="H48" s="11" t="str">
        <f>IF('Project&amp;DataInput'!$E37=0,"",'Project&amp;DataInput'!$E37)</f>
        <v/>
      </c>
    </row>
    <row r="49" spans="1:8" x14ac:dyDescent="0.3">
      <c r="A49" s="11" t="str">
        <f>'Project&amp;DataInput'!$O38</f>
        <v/>
      </c>
      <c r="B49" s="11" t="str">
        <f>_xlfn.IFNA(_xlfn.XLOOKUP(CalculationModule[[#This Row],[EPD number]],EPD_Database[EPD registration number],EPD_Database[Product name]),IF('Project&amp;DataInput'!$I38=0,"",'Project&amp;DataInput'!$I38))</f>
        <v/>
      </c>
      <c r="C49" s="11" t="str">
        <f>_xlfn.CONCAT('Project&amp;DataInput'!$J38," ",'Project&amp;DataInput'!$K38)</f>
        <v xml:space="preserve"> </v>
      </c>
      <c r="D49" s="12" t="str">
        <f>IF('Project&amp;DataInput'!$G38="EPD available",_xlfn.XLOOKUP(CalculationModule[[#This Row],[EPD number]],EPD_Database[EPD registration number],EPD_Database[A1/A1-A3 Biogenic carbon content]),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CO2]),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11" t="str">
        <f>IFERROR('Project&amp;DataInput'!$J38*CalculationModule[[#This Row],[Carbon content 
'[kg CO2e/unit']]],"")</f>
        <v/>
      </c>
      <c r="F49" s="11"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G49" s="11" t="str">
        <f>IF('Project&amp;DataInput'!$D38=0,"",'Project&amp;DataInput'!$D38)</f>
        <v/>
      </c>
      <c r="H49" s="11" t="str">
        <f>IF('Project&amp;DataInput'!$E38=0,"",'Project&amp;DataInput'!$E38)</f>
        <v/>
      </c>
    </row>
    <row r="50" spans="1:8" x14ac:dyDescent="0.3">
      <c r="A50" s="11" t="str">
        <f>'Project&amp;DataInput'!$O39</f>
        <v/>
      </c>
      <c r="B50" s="11" t="str">
        <f>_xlfn.IFNA(_xlfn.XLOOKUP(CalculationModule[[#This Row],[EPD number]],EPD_Database[EPD registration number],EPD_Database[Product name]),IF('Project&amp;DataInput'!$I39=0,"",'Project&amp;DataInput'!$I39))</f>
        <v/>
      </c>
      <c r="C50" s="11" t="str">
        <f>_xlfn.CONCAT('Project&amp;DataInput'!$J39," ",'Project&amp;DataInput'!$K39)</f>
        <v xml:space="preserve"> </v>
      </c>
      <c r="D50" s="12" t="str">
        <f>IF('Project&amp;DataInput'!$G39="EPD available",_xlfn.XLOOKUP(CalculationModule[[#This Row],[EPD number]],EPD_Database[EPD registration number],EPD_Database[A1/A1-A3 Biogenic carbon content]),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CO2]),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11" t="str">
        <f>IFERROR('Project&amp;DataInput'!$J39*CalculationModule[[#This Row],[Carbon content 
'[kg CO2e/unit']]],"")</f>
        <v/>
      </c>
      <c r="F50" s="11"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G50" s="11" t="str">
        <f>IF('Project&amp;DataInput'!$D39=0,"",'Project&amp;DataInput'!$D39)</f>
        <v/>
      </c>
      <c r="H50" s="11" t="str">
        <f>IF('Project&amp;DataInput'!$E39=0,"",'Project&amp;DataInput'!$E39)</f>
        <v/>
      </c>
    </row>
    <row r="51" spans="1:8" x14ac:dyDescent="0.3">
      <c r="A51" s="11" t="str">
        <f>'Project&amp;DataInput'!$O40</f>
        <v/>
      </c>
      <c r="B51" s="11" t="str">
        <f>_xlfn.IFNA(_xlfn.XLOOKUP(CalculationModule[[#This Row],[EPD number]],EPD_Database[EPD registration number],EPD_Database[Product name]),IF('Project&amp;DataInput'!$I40=0,"",'Project&amp;DataInput'!$I40))</f>
        <v/>
      </c>
      <c r="C51" s="11" t="str">
        <f>_xlfn.CONCAT('Project&amp;DataInput'!$J40," ",'Project&amp;DataInput'!$K40)</f>
        <v xml:space="preserve"> </v>
      </c>
      <c r="D51" s="12" t="str">
        <f>IF('Project&amp;DataInput'!$G40="EPD available",_xlfn.XLOOKUP(CalculationModule[[#This Row],[EPD number]],EPD_Database[EPD registration number],EPD_Database[A1/A1-A3 Biogenic carbon content]),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CO2]),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11" t="str">
        <f>IFERROR('Project&amp;DataInput'!$J40*CalculationModule[[#This Row],[Carbon content 
'[kg CO2e/unit']]],"")</f>
        <v/>
      </c>
      <c r="F51" s="11"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G51" s="11" t="str">
        <f>IF('Project&amp;DataInput'!$D40=0,"",'Project&amp;DataInput'!$D40)</f>
        <v/>
      </c>
      <c r="H51" s="11" t="str">
        <f>IF('Project&amp;DataInput'!$E40=0,"",'Project&amp;DataInput'!$E40)</f>
        <v/>
      </c>
    </row>
    <row r="52" spans="1:8" x14ac:dyDescent="0.3">
      <c r="A52" s="11" t="str">
        <f>'Project&amp;DataInput'!$O41</f>
        <v/>
      </c>
      <c r="B52" s="11" t="str">
        <f>_xlfn.IFNA(_xlfn.XLOOKUP(CalculationModule[[#This Row],[EPD number]],EPD_Database[EPD registration number],EPD_Database[Product name]),IF('Project&amp;DataInput'!$I41=0,"",'Project&amp;DataInput'!$I41))</f>
        <v/>
      </c>
      <c r="C52" s="11" t="str">
        <f>_xlfn.CONCAT('Project&amp;DataInput'!$J41," ",'Project&amp;DataInput'!$K41)</f>
        <v xml:space="preserve"> </v>
      </c>
      <c r="D52" s="12" t="str">
        <f>IF('Project&amp;DataInput'!$G41="EPD available",_xlfn.XLOOKUP(CalculationModule[[#This Row],[EPD number]],EPD_Database[EPD registration number],EPD_Database[A1/A1-A3 Biogenic carbon content]),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CO2]),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11" t="str">
        <f>IFERROR('Project&amp;DataInput'!$J41*CalculationModule[[#This Row],[Carbon content 
'[kg CO2e/unit']]],"")</f>
        <v/>
      </c>
      <c r="F52" s="11"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G52" s="11" t="str">
        <f>IF('Project&amp;DataInput'!$D41=0,"",'Project&amp;DataInput'!$D41)</f>
        <v/>
      </c>
      <c r="H52" s="11" t="str">
        <f>IF('Project&amp;DataInput'!$E41=0,"",'Project&amp;DataInput'!$E41)</f>
        <v/>
      </c>
    </row>
    <row r="53" spans="1:8" x14ac:dyDescent="0.3">
      <c r="A53" s="11" t="str">
        <f>'Project&amp;DataInput'!$O42</f>
        <v/>
      </c>
      <c r="B53" s="11" t="str">
        <f>_xlfn.IFNA(_xlfn.XLOOKUP(CalculationModule[[#This Row],[EPD number]],EPD_Database[EPD registration number],EPD_Database[Product name]),IF('Project&amp;DataInput'!$I42=0,"",'Project&amp;DataInput'!$I42))</f>
        <v/>
      </c>
      <c r="C53" s="11" t="str">
        <f>_xlfn.CONCAT('Project&amp;DataInput'!$J42," ",'Project&amp;DataInput'!$K42)</f>
        <v xml:space="preserve"> </v>
      </c>
      <c r="D53" s="12" t="str">
        <f>IF('Project&amp;DataInput'!$G42="EPD available",_xlfn.XLOOKUP(CalculationModule[[#This Row],[EPD number]],EPD_Database[EPD registration number],EPD_Database[A1/A1-A3 Biogenic carbon content]),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CO2]),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11" t="str">
        <f>IFERROR('Project&amp;DataInput'!$J42*CalculationModule[[#This Row],[Carbon content 
'[kg CO2e/unit']]],"")</f>
        <v/>
      </c>
      <c r="F53" s="11"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G53" s="11" t="str">
        <f>IF('Project&amp;DataInput'!$D42=0,"",'Project&amp;DataInput'!$D42)</f>
        <v/>
      </c>
      <c r="H53" s="11" t="str">
        <f>IF('Project&amp;DataInput'!$E42=0,"",'Project&amp;DataInput'!$E42)</f>
        <v/>
      </c>
    </row>
    <row r="54" spans="1:8" x14ac:dyDescent="0.3">
      <c r="A54" s="11" t="str">
        <f>'Project&amp;DataInput'!$O43</f>
        <v/>
      </c>
      <c r="B54" s="11" t="str">
        <f>_xlfn.IFNA(_xlfn.XLOOKUP(CalculationModule[[#This Row],[EPD number]],EPD_Database[EPD registration number],EPD_Database[Product name]),IF('Project&amp;DataInput'!$I43=0,"",'Project&amp;DataInput'!$I43))</f>
        <v/>
      </c>
      <c r="C54" s="11" t="str">
        <f>_xlfn.CONCAT('Project&amp;DataInput'!$J43," ",'Project&amp;DataInput'!$K43)</f>
        <v xml:space="preserve"> </v>
      </c>
      <c r="D54" s="12" t="str">
        <f>IF('Project&amp;DataInput'!$G43="EPD available",_xlfn.XLOOKUP(CalculationModule[[#This Row],[EPD number]],EPD_Database[EPD registration number],EPD_Database[A1/A1-A3 Biogenic carbon content]),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CO2]),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11" t="str">
        <f>IFERROR('Project&amp;DataInput'!$J43*CalculationModule[[#This Row],[Carbon content 
'[kg CO2e/unit']]],"")</f>
        <v/>
      </c>
      <c r="F54" s="11"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G54" s="11" t="str">
        <f>IF('Project&amp;DataInput'!$D43=0,"",'Project&amp;DataInput'!$D43)</f>
        <v/>
      </c>
      <c r="H54" s="11" t="str">
        <f>IF('Project&amp;DataInput'!$E43=0,"",'Project&amp;DataInput'!$E43)</f>
        <v/>
      </c>
    </row>
    <row r="55" spans="1:8" x14ac:dyDescent="0.3">
      <c r="A55" s="11" t="str">
        <f>'Project&amp;DataInput'!$O44</f>
        <v/>
      </c>
      <c r="B55" s="11" t="str">
        <f>_xlfn.IFNA(_xlfn.XLOOKUP(CalculationModule[[#This Row],[EPD number]],EPD_Database[EPD registration number],EPD_Database[Product name]),IF('Project&amp;DataInput'!$I44=0,"",'Project&amp;DataInput'!$I44))</f>
        <v/>
      </c>
      <c r="C55" s="11" t="str">
        <f>_xlfn.CONCAT('Project&amp;DataInput'!$J44," ",'Project&amp;DataInput'!$K44)</f>
        <v xml:space="preserve"> </v>
      </c>
      <c r="D55" s="12" t="str">
        <f>IF('Project&amp;DataInput'!$G44="EPD available",_xlfn.XLOOKUP(CalculationModule[[#This Row],[EPD number]],EPD_Database[EPD registration number],EPD_Database[A1/A1-A3 Biogenic carbon content]),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CO2]),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11" t="str">
        <f>IFERROR('Project&amp;DataInput'!$J44*CalculationModule[[#This Row],[Carbon content 
'[kg CO2e/unit']]],"")</f>
        <v/>
      </c>
      <c r="F55" s="11"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G55" s="11" t="str">
        <f>IF('Project&amp;DataInput'!$D44=0,"",'Project&amp;DataInput'!$D44)</f>
        <v/>
      </c>
      <c r="H55" s="11" t="str">
        <f>IF('Project&amp;DataInput'!$E44=0,"",'Project&amp;DataInput'!$E44)</f>
        <v/>
      </c>
    </row>
    <row r="56" spans="1:8" x14ac:dyDescent="0.3">
      <c r="A56" s="11" t="str">
        <f>'Project&amp;DataInput'!$O45</f>
        <v/>
      </c>
      <c r="B56" s="11" t="str">
        <f>_xlfn.IFNA(_xlfn.XLOOKUP(CalculationModule[[#This Row],[EPD number]],EPD_Database[EPD registration number],EPD_Database[Product name]),IF('Project&amp;DataInput'!$I45=0,"",'Project&amp;DataInput'!$I45))</f>
        <v/>
      </c>
      <c r="C56" s="11" t="str">
        <f>_xlfn.CONCAT('Project&amp;DataInput'!$J45," ",'Project&amp;DataInput'!$K45)</f>
        <v xml:space="preserve"> </v>
      </c>
      <c r="D56" s="12" t="str">
        <f>IF('Project&amp;DataInput'!$G45="EPD available",_xlfn.XLOOKUP(CalculationModule[[#This Row],[EPD number]],EPD_Database[EPD registration number],EPD_Database[A1/A1-A3 Biogenic carbon content]),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CO2]),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11" t="str">
        <f>IFERROR('Project&amp;DataInput'!$J45*CalculationModule[[#This Row],[Carbon content 
'[kg CO2e/unit']]],"")</f>
        <v/>
      </c>
      <c r="F56" s="11"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G56" s="11" t="str">
        <f>IF('Project&amp;DataInput'!$D45=0,"",'Project&amp;DataInput'!$D45)</f>
        <v/>
      </c>
      <c r="H56" s="11" t="str">
        <f>IF('Project&amp;DataInput'!$E45=0,"",'Project&amp;DataInput'!$E45)</f>
        <v/>
      </c>
    </row>
    <row r="57" spans="1:8" x14ac:dyDescent="0.3">
      <c r="A57" s="11" t="str">
        <f>'Project&amp;DataInput'!$O46</f>
        <v/>
      </c>
      <c r="B57" s="11" t="str">
        <f>_xlfn.IFNA(_xlfn.XLOOKUP(CalculationModule[[#This Row],[EPD number]],EPD_Database[EPD registration number],EPD_Database[Product name]),IF('Project&amp;DataInput'!$I46=0,"",'Project&amp;DataInput'!$I46))</f>
        <v/>
      </c>
      <c r="C57" s="11" t="str">
        <f>_xlfn.CONCAT('Project&amp;DataInput'!$J46," ",'Project&amp;DataInput'!$K46)</f>
        <v xml:space="preserve"> </v>
      </c>
      <c r="D57" s="12" t="str">
        <f>IF('Project&amp;DataInput'!$G46="EPD available",_xlfn.XLOOKUP(CalculationModule[[#This Row],[EPD number]],EPD_Database[EPD registration number],EPD_Database[A1/A1-A3 Biogenic carbon content]),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CO2]),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11" t="str">
        <f>IFERROR('Project&amp;DataInput'!$J46*CalculationModule[[#This Row],[Carbon content 
'[kg CO2e/unit']]],"")</f>
        <v/>
      </c>
      <c r="F57" s="11"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G57" s="11" t="str">
        <f>IF('Project&amp;DataInput'!$D46=0,"",'Project&amp;DataInput'!$D46)</f>
        <v/>
      </c>
      <c r="H57" s="11" t="str">
        <f>IF('Project&amp;DataInput'!$E46=0,"",'Project&amp;DataInput'!$E46)</f>
        <v/>
      </c>
    </row>
    <row r="58" spans="1:8" x14ac:dyDescent="0.3">
      <c r="A58" s="11" t="str">
        <f>'Project&amp;DataInput'!$O47</f>
        <v/>
      </c>
      <c r="B58" s="11" t="str">
        <f>_xlfn.IFNA(_xlfn.XLOOKUP(CalculationModule[[#This Row],[EPD number]],EPD_Database[EPD registration number],EPD_Database[Product name]),IF('Project&amp;DataInput'!$I47=0,"",'Project&amp;DataInput'!$I47))</f>
        <v/>
      </c>
      <c r="C58" s="11" t="str">
        <f>_xlfn.CONCAT('Project&amp;DataInput'!$J47," ",'Project&amp;DataInput'!$K47)</f>
        <v xml:space="preserve"> </v>
      </c>
      <c r="D58" s="12" t="str">
        <f>IF('Project&amp;DataInput'!$G47="EPD available",_xlfn.XLOOKUP(CalculationModule[[#This Row],[EPD number]],EPD_Database[EPD registration number],EPD_Database[A1/A1-A3 Biogenic carbon content]),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CO2]),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11" t="str">
        <f>IFERROR('Project&amp;DataInput'!$J47*CalculationModule[[#This Row],[Carbon content 
'[kg CO2e/unit']]],"")</f>
        <v/>
      </c>
      <c r="F58" s="11"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G58" s="11" t="str">
        <f>IF('Project&amp;DataInput'!$D47=0,"",'Project&amp;DataInput'!$D47)</f>
        <v/>
      </c>
      <c r="H58" s="11" t="str">
        <f>IF('Project&amp;DataInput'!$E47=0,"",'Project&amp;DataInput'!$E47)</f>
        <v/>
      </c>
    </row>
    <row r="59" spans="1:8" x14ac:dyDescent="0.3">
      <c r="A59" s="11" t="str">
        <f>'Project&amp;DataInput'!$O48</f>
        <v/>
      </c>
      <c r="B59" s="11" t="str">
        <f>_xlfn.IFNA(_xlfn.XLOOKUP(CalculationModule[[#This Row],[EPD number]],EPD_Database[EPD registration number],EPD_Database[Product name]),IF('Project&amp;DataInput'!$I48=0,"",'Project&amp;DataInput'!$I48))</f>
        <v/>
      </c>
      <c r="C59" s="11" t="str">
        <f>_xlfn.CONCAT('Project&amp;DataInput'!$J48," ",'Project&amp;DataInput'!$K48)</f>
        <v xml:space="preserve"> </v>
      </c>
      <c r="D59" s="12" t="str">
        <f>IF('Project&amp;DataInput'!$G48="EPD available",_xlfn.XLOOKUP(CalculationModule[[#This Row],[EPD number]],EPD_Database[EPD registration number],EPD_Database[A1/A1-A3 Biogenic carbon content]),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CO2]),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11" t="str">
        <f>IFERROR('Project&amp;DataInput'!$J48*CalculationModule[[#This Row],[Carbon content 
'[kg CO2e/unit']]],"")</f>
        <v/>
      </c>
      <c r="F59" s="11"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G59" s="11" t="str">
        <f>IF('Project&amp;DataInput'!$D48=0,"",'Project&amp;DataInput'!$D48)</f>
        <v/>
      </c>
      <c r="H59" s="11" t="str">
        <f>IF('Project&amp;DataInput'!$E48=0,"",'Project&amp;DataInput'!$E48)</f>
        <v/>
      </c>
    </row>
    <row r="60" spans="1:8" x14ac:dyDescent="0.3">
      <c r="A60" s="11" t="str">
        <f>'Project&amp;DataInput'!$O49</f>
        <v/>
      </c>
      <c r="B60" s="11" t="str">
        <f>_xlfn.IFNA(_xlfn.XLOOKUP(CalculationModule[[#This Row],[EPD number]],EPD_Database[EPD registration number],EPD_Database[Product name]),IF('Project&amp;DataInput'!$I49=0,"",'Project&amp;DataInput'!$I49))</f>
        <v/>
      </c>
      <c r="C60" s="11" t="str">
        <f>_xlfn.CONCAT('Project&amp;DataInput'!$J49," ",'Project&amp;DataInput'!$K49)</f>
        <v xml:space="preserve"> </v>
      </c>
      <c r="D60" s="12" t="str">
        <f>IF('Project&amp;DataInput'!$G49="EPD available",_xlfn.XLOOKUP(CalculationModule[[#This Row],[EPD number]],EPD_Database[EPD registration number],EPD_Database[A1/A1-A3 Biogenic carbon content]),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CO2]),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11" t="str">
        <f>IFERROR('Project&amp;DataInput'!$J49*CalculationModule[[#This Row],[Carbon content 
'[kg CO2e/unit']]],"")</f>
        <v/>
      </c>
      <c r="F60" s="11"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G60" s="11" t="str">
        <f>IF('Project&amp;DataInput'!$D49=0,"",'Project&amp;DataInput'!$D49)</f>
        <v/>
      </c>
      <c r="H60" s="11" t="str">
        <f>IF('Project&amp;DataInput'!$E49=0,"",'Project&amp;DataInput'!$E49)</f>
        <v/>
      </c>
    </row>
    <row r="61" spans="1:8" x14ac:dyDescent="0.3">
      <c r="A61" s="11" t="str">
        <f>'Project&amp;DataInput'!$O50</f>
        <v/>
      </c>
      <c r="B61" s="11" t="str">
        <f>_xlfn.IFNA(_xlfn.XLOOKUP(CalculationModule[[#This Row],[EPD number]],EPD_Database[EPD registration number],EPD_Database[Product name]),IF('Project&amp;DataInput'!$I50=0,"",'Project&amp;DataInput'!$I50))</f>
        <v/>
      </c>
      <c r="C61" s="11" t="str">
        <f>_xlfn.CONCAT('Project&amp;DataInput'!$J50," ",'Project&amp;DataInput'!$K50)</f>
        <v xml:space="preserve"> </v>
      </c>
      <c r="D61" s="12" t="str">
        <f>IF('Project&amp;DataInput'!$G50="EPD available",_xlfn.XLOOKUP(CalculationModule[[#This Row],[EPD number]],EPD_Database[EPD registration number],EPD_Database[A1/A1-A3 Biogenic carbon content]),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CO2]),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11" t="str">
        <f>IFERROR('Project&amp;DataInput'!$J50*CalculationModule[[#This Row],[Carbon content 
'[kg CO2e/unit']]],"")</f>
        <v/>
      </c>
      <c r="F61" s="11"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G61" s="11" t="str">
        <f>IF('Project&amp;DataInput'!$D50=0,"",'Project&amp;DataInput'!$D50)</f>
        <v/>
      </c>
      <c r="H61" s="11" t="str">
        <f>IF('Project&amp;DataInput'!$E50=0,"",'Project&amp;DataInput'!$E50)</f>
        <v/>
      </c>
    </row>
    <row r="62" spans="1:8" x14ac:dyDescent="0.3">
      <c r="A62" s="11" t="str">
        <f>'Project&amp;DataInput'!$O51</f>
        <v/>
      </c>
      <c r="B62" s="11" t="str">
        <f>_xlfn.IFNA(_xlfn.XLOOKUP(CalculationModule[[#This Row],[EPD number]],EPD_Database[EPD registration number],EPD_Database[Product name]),IF('Project&amp;DataInput'!$I51=0,"",'Project&amp;DataInput'!$I51))</f>
        <v/>
      </c>
      <c r="C62" s="11" t="str">
        <f>_xlfn.CONCAT('Project&amp;DataInput'!$J51," ",'Project&amp;DataInput'!$K51)</f>
        <v xml:space="preserve"> </v>
      </c>
      <c r="D62" s="12" t="str">
        <f>IF('Project&amp;DataInput'!$G51="EPD available",_xlfn.XLOOKUP(CalculationModule[[#This Row],[EPD number]],EPD_Database[EPD registration number],EPD_Database[A1/A1-A3 Biogenic carbon content]),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CO2]),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11" t="str">
        <f>IFERROR('Project&amp;DataInput'!$J51*CalculationModule[[#This Row],[Carbon content 
'[kg CO2e/unit']]],"")</f>
        <v/>
      </c>
      <c r="F62" s="11"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G62" s="11" t="str">
        <f>IF('Project&amp;DataInput'!$D51=0,"",'Project&amp;DataInput'!$D51)</f>
        <v/>
      </c>
      <c r="H62" s="11" t="str">
        <f>IF('Project&amp;DataInput'!$E51=0,"",'Project&amp;DataInput'!$E51)</f>
        <v/>
      </c>
    </row>
    <row r="63" spans="1:8" x14ac:dyDescent="0.3">
      <c r="A63" s="11" t="str">
        <f>'Project&amp;DataInput'!$O52</f>
        <v/>
      </c>
      <c r="B63" s="11" t="str">
        <f>_xlfn.IFNA(_xlfn.XLOOKUP(CalculationModule[[#This Row],[EPD number]],EPD_Database[EPD registration number],EPD_Database[Product name]),IF('Project&amp;DataInput'!$I52=0,"",'Project&amp;DataInput'!$I52))</f>
        <v/>
      </c>
      <c r="C63" s="11" t="str">
        <f>_xlfn.CONCAT('Project&amp;DataInput'!$J52," ",'Project&amp;DataInput'!$K52)</f>
        <v xml:space="preserve"> </v>
      </c>
      <c r="D63" s="12" t="str">
        <f>IF('Project&amp;DataInput'!$G52="EPD available",_xlfn.XLOOKUP(CalculationModule[[#This Row],[EPD number]],EPD_Database[EPD registration number],EPD_Database[A1/A1-A3 Biogenic carbon content]),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CO2]),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11" t="str">
        <f>IFERROR('Project&amp;DataInput'!$J52*CalculationModule[[#This Row],[Carbon content 
'[kg CO2e/unit']]],"")</f>
        <v/>
      </c>
      <c r="F63" s="11"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G63" s="11" t="str">
        <f>IF('Project&amp;DataInput'!$D52=0,"",'Project&amp;DataInput'!$D52)</f>
        <v/>
      </c>
      <c r="H63" s="11" t="str">
        <f>IF('Project&amp;DataInput'!$E52=0,"",'Project&amp;DataInput'!$E52)</f>
        <v/>
      </c>
    </row>
    <row r="64" spans="1:8" x14ac:dyDescent="0.3">
      <c r="A64" s="11" t="str">
        <f>'Project&amp;DataInput'!$O53</f>
        <v/>
      </c>
      <c r="B64" s="11" t="str">
        <f>_xlfn.IFNA(_xlfn.XLOOKUP(CalculationModule[[#This Row],[EPD number]],EPD_Database[EPD registration number],EPD_Database[Product name]),IF('Project&amp;DataInput'!$I53=0,"",'Project&amp;DataInput'!$I53))</f>
        <v/>
      </c>
      <c r="C64" s="11" t="str">
        <f>_xlfn.CONCAT('Project&amp;DataInput'!$J53," ",'Project&amp;DataInput'!$K53)</f>
        <v xml:space="preserve"> </v>
      </c>
      <c r="D64" s="12" t="str">
        <f>IF('Project&amp;DataInput'!$G53="EPD available",_xlfn.XLOOKUP(CalculationModule[[#This Row],[EPD number]],EPD_Database[EPD registration number],EPD_Database[A1/A1-A3 Biogenic carbon content]),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CO2]),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11" t="str">
        <f>IFERROR('Project&amp;DataInput'!$J53*CalculationModule[[#This Row],[Carbon content 
'[kg CO2e/unit']]],"")</f>
        <v/>
      </c>
      <c r="F64" s="11"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G64" s="11" t="str">
        <f>IF('Project&amp;DataInput'!$D53=0,"",'Project&amp;DataInput'!$D53)</f>
        <v/>
      </c>
      <c r="H64" s="11" t="str">
        <f>IF('Project&amp;DataInput'!$E53=0,"",'Project&amp;DataInput'!$E53)</f>
        <v/>
      </c>
    </row>
    <row r="65" spans="1:8" x14ac:dyDescent="0.3">
      <c r="A65" s="11" t="str">
        <f>'Project&amp;DataInput'!$O54</f>
        <v/>
      </c>
      <c r="B65" s="11" t="str">
        <f>_xlfn.IFNA(_xlfn.XLOOKUP(CalculationModule[[#This Row],[EPD number]],EPD_Database[EPD registration number],EPD_Database[Product name]),IF('Project&amp;DataInput'!$I54=0,"",'Project&amp;DataInput'!$I54))</f>
        <v/>
      </c>
      <c r="C65" s="11" t="str">
        <f>_xlfn.CONCAT('Project&amp;DataInput'!$J54," ",'Project&amp;DataInput'!$K54)</f>
        <v xml:space="preserve"> </v>
      </c>
      <c r="D65" s="12" t="str">
        <f>IF('Project&amp;DataInput'!$G54="EPD available",_xlfn.XLOOKUP(CalculationModule[[#This Row],[EPD number]],EPD_Database[EPD registration number],EPD_Database[A1/A1-A3 Biogenic carbon content]),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CO2]),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11" t="str">
        <f>IFERROR('Project&amp;DataInput'!$J54*CalculationModule[[#This Row],[Carbon content 
'[kg CO2e/unit']]],"")</f>
        <v/>
      </c>
      <c r="F65" s="11"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G65" s="11" t="str">
        <f>IF('Project&amp;DataInput'!$D54=0,"",'Project&amp;DataInput'!$D54)</f>
        <v/>
      </c>
      <c r="H65" s="11" t="str">
        <f>IF('Project&amp;DataInput'!$E54=0,"",'Project&amp;DataInput'!$E54)</f>
        <v/>
      </c>
    </row>
    <row r="66" spans="1:8" x14ac:dyDescent="0.3">
      <c r="A66" s="11" t="str">
        <f>'Project&amp;DataInput'!$O55</f>
        <v/>
      </c>
      <c r="B66" s="11" t="str">
        <f>_xlfn.IFNA(_xlfn.XLOOKUP(CalculationModule[[#This Row],[EPD number]],EPD_Database[EPD registration number],EPD_Database[Product name]),IF('Project&amp;DataInput'!$I55=0,"",'Project&amp;DataInput'!$I55))</f>
        <v/>
      </c>
      <c r="C66" s="11" t="str">
        <f>_xlfn.CONCAT('Project&amp;DataInput'!$J55," ",'Project&amp;DataInput'!$K55)</f>
        <v xml:space="preserve"> </v>
      </c>
      <c r="D66" s="12" t="str">
        <f>IF('Project&amp;DataInput'!$G55="EPD available",_xlfn.XLOOKUP(CalculationModule[[#This Row],[EPD number]],EPD_Database[EPD registration number],EPD_Database[A1/A1-A3 Biogenic carbon content]),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CO2]),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11" t="str">
        <f>IFERROR('Project&amp;DataInput'!$J55*CalculationModule[[#This Row],[Carbon content 
'[kg CO2e/unit']]],"")</f>
        <v/>
      </c>
      <c r="F66" s="11"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G66" s="11" t="str">
        <f>IF('Project&amp;DataInput'!$D55=0,"",'Project&amp;DataInput'!$D55)</f>
        <v/>
      </c>
      <c r="H66" s="11" t="str">
        <f>IF('Project&amp;DataInput'!$E55=0,"",'Project&amp;DataInput'!$E55)</f>
        <v/>
      </c>
    </row>
    <row r="67" spans="1:8" x14ac:dyDescent="0.3">
      <c r="A67" s="11" t="str">
        <f>'Project&amp;DataInput'!$O56</f>
        <v/>
      </c>
      <c r="B67" s="11" t="str">
        <f>_xlfn.IFNA(_xlfn.XLOOKUP(CalculationModule[[#This Row],[EPD number]],EPD_Database[EPD registration number],EPD_Database[Product name]),IF('Project&amp;DataInput'!$I56=0,"",'Project&amp;DataInput'!$I56))</f>
        <v/>
      </c>
      <c r="C67" s="11" t="str">
        <f>_xlfn.CONCAT('Project&amp;DataInput'!$J56," ",'Project&amp;DataInput'!$K56)</f>
        <v xml:space="preserve"> </v>
      </c>
      <c r="D67" s="12" t="str">
        <f>IF('Project&amp;DataInput'!$G56="EPD available",_xlfn.XLOOKUP(CalculationModule[[#This Row],[EPD number]],EPD_Database[EPD registration number],EPD_Database[A1/A1-A3 Biogenic carbon content]),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CO2]),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11" t="str">
        <f>IFERROR('Project&amp;DataInput'!$J56*CalculationModule[[#This Row],[Carbon content 
'[kg CO2e/unit']]],"")</f>
        <v/>
      </c>
      <c r="F67" s="11"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G67" s="11" t="str">
        <f>IF('Project&amp;DataInput'!$D56=0,"",'Project&amp;DataInput'!$D56)</f>
        <v/>
      </c>
      <c r="H67" s="11" t="str">
        <f>IF('Project&amp;DataInput'!$E56=0,"",'Project&amp;DataInput'!$E56)</f>
        <v/>
      </c>
    </row>
    <row r="68" spans="1:8" x14ac:dyDescent="0.3">
      <c r="A68" s="11" t="str">
        <f>'Project&amp;DataInput'!$O57</f>
        <v/>
      </c>
      <c r="B68" s="11" t="str">
        <f>_xlfn.IFNA(_xlfn.XLOOKUP(CalculationModule[[#This Row],[EPD number]],EPD_Database[EPD registration number],EPD_Database[Product name]),IF('Project&amp;DataInput'!$I57=0,"",'Project&amp;DataInput'!$I57))</f>
        <v/>
      </c>
      <c r="C68" s="11" t="str">
        <f>_xlfn.CONCAT('Project&amp;DataInput'!$J57," ",'Project&amp;DataInput'!$K57)</f>
        <v xml:space="preserve"> </v>
      </c>
      <c r="D68" s="12" t="str">
        <f>IF('Project&amp;DataInput'!$G57="EPD available",_xlfn.XLOOKUP(CalculationModule[[#This Row],[EPD number]],EPD_Database[EPD registration number],EPD_Database[A1/A1-A3 Biogenic carbon content]),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CO2]),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11" t="str">
        <f>IFERROR('Project&amp;DataInput'!$J57*CalculationModule[[#This Row],[Carbon content 
'[kg CO2e/unit']]],"")</f>
        <v/>
      </c>
      <c r="F68" s="11"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G68" s="11" t="str">
        <f>IF('Project&amp;DataInput'!$D57=0,"",'Project&amp;DataInput'!$D57)</f>
        <v/>
      </c>
      <c r="H68" s="11" t="str">
        <f>IF('Project&amp;DataInput'!$E57=0,"",'Project&amp;DataInput'!$E57)</f>
        <v/>
      </c>
    </row>
    <row r="69" spans="1:8" x14ac:dyDescent="0.3">
      <c r="A69" s="11" t="str">
        <f>'Project&amp;DataInput'!$O58</f>
        <v/>
      </c>
      <c r="B69" s="11" t="str">
        <f>_xlfn.IFNA(_xlfn.XLOOKUP(CalculationModule[[#This Row],[EPD number]],EPD_Database[EPD registration number],EPD_Database[Product name]),IF('Project&amp;DataInput'!$I58=0,"",'Project&amp;DataInput'!$I58))</f>
        <v/>
      </c>
      <c r="C69" s="11" t="str">
        <f>_xlfn.CONCAT('Project&amp;DataInput'!$J58," ",'Project&amp;DataInput'!$K58)</f>
        <v xml:space="preserve"> </v>
      </c>
      <c r="D69" s="12" t="str">
        <f>IF('Project&amp;DataInput'!$G58="EPD available",_xlfn.XLOOKUP(CalculationModule[[#This Row],[EPD number]],EPD_Database[EPD registration number],EPD_Database[A1/A1-A3 Biogenic carbon content]),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CO2]),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11" t="str">
        <f>IFERROR('Project&amp;DataInput'!$J58*CalculationModule[[#This Row],[Carbon content 
'[kg CO2e/unit']]],"")</f>
        <v/>
      </c>
      <c r="F69" s="11"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G69" s="11" t="str">
        <f>IF('Project&amp;DataInput'!$D58=0,"",'Project&amp;DataInput'!$D58)</f>
        <v/>
      </c>
      <c r="H69" s="11" t="str">
        <f>IF('Project&amp;DataInput'!$E58=0,"",'Project&amp;DataInput'!$E58)</f>
        <v/>
      </c>
    </row>
    <row r="70" spans="1:8" x14ac:dyDescent="0.3">
      <c r="A70" s="11" t="str">
        <f>'Project&amp;DataInput'!$O59</f>
        <v/>
      </c>
      <c r="B70" s="11" t="str">
        <f>_xlfn.IFNA(_xlfn.XLOOKUP(CalculationModule[[#This Row],[EPD number]],EPD_Database[EPD registration number],EPD_Database[Product name]),IF('Project&amp;DataInput'!$I59=0,"",'Project&amp;DataInput'!$I59))</f>
        <v/>
      </c>
      <c r="C70" s="11" t="str">
        <f>_xlfn.CONCAT('Project&amp;DataInput'!$J59," ",'Project&amp;DataInput'!$K59)</f>
        <v xml:space="preserve"> </v>
      </c>
      <c r="D70" s="12" t="str">
        <f>IF('Project&amp;DataInput'!$G59="EPD available",_xlfn.XLOOKUP(CalculationModule[[#This Row],[EPD number]],EPD_Database[EPD registration number],EPD_Database[A1/A1-A3 Biogenic carbon content]),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CO2]),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11" t="str">
        <f>IFERROR('Project&amp;DataInput'!$J59*CalculationModule[[#This Row],[Carbon content 
'[kg CO2e/unit']]],"")</f>
        <v/>
      </c>
      <c r="F70" s="11"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G70" s="11" t="str">
        <f>IF('Project&amp;DataInput'!$D59=0,"",'Project&amp;DataInput'!$D59)</f>
        <v/>
      </c>
      <c r="H70" s="11" t="str">
        <f>IF('Project&amp;DataInput'!$E59=0,"",'Project&amp;DataInput'!$E59)</f>
        <v/>
      </c>
    </row>
    <row r="71" spans="1:8" x14ac:dyDescent="0.3">
      <c r="A71" s="11" t="str">
        <f>'Project&amp;DataInput'!$O60</f>
        <v/>
      </c>
      <c r="B71" s="11" t="str">
        <f>_xlfn.IFNA(_xlfn.XLOOKUP(CalculationModule[[#This Row],[EPD number]],EPD_Database[EPD registration number],EPD_Database[Product name]),IF('Project&amp;DataInput'!$I60=0,"",'Project&amp;DataInput'!$I60))</f>
        <v/>
      </c>
      <c r="C71" s="11" t="str">
        <f>_xlfn.CONCAT('Project&amp;DataInput'!$J60," ",'Project&amp;DataInput'!$K60)</f>
        <v xml:space="preserve"> </v>
      </c>
      <c r="D71" s="12" t="str">
        <f>IF('Project&amp;DataInput'!$G60="EPD available",_xlfn.XLOOKUP(CalculationModule[[#This Row],[EPD number]],EPD_Database[EPD registration number],EPD_Database[A1/A1-A3 Biogenic carbon content]),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CO2]),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11" t="str">
        <f>IFERROR('Project&amp;DataInput'!$J60*CalculationModule[[#This Row],[Carbon content 
'[kg CO2e/unit']]],"")</f>
        <v/>
      </c>
      <c r="F71" s="11"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G71" s="11" t="str">
        <f>IF('Project&amp;DataInput'!$D60=0,"",'Project&amp;DataInput'!$D60)</f>
        <v/>
      </c>
      <c r="H71" s="11" t="str">
        <f>IF('Project&amp;DataInput'!$E60=0,"",'Project&amp;DataInput'!$E60)</f>
        <v/>
      </c>
    </row>
    <row r="72" spans="1:8" x14ac:dyDescent="0.3">
      <c r="A72" s="11" t="str">
        <f>'Project&amp;DataInput'!$O61</f>
        <v/>
      </c>
      <c r="B72" s="11" t="str">
        <f>_xlfn.IFNA(_xlfn.XLOOKUP(CalculationModule[[#This Row],[EPD number]],EPD_Database[EPD registration number],EPD_Database[Product name]),IF('Project&amp;DataInput'!$I61=0,"",'Project&amp;DataInput'!$I61))</f>
        <v/>
      </c>
      <c r="C72" s="11" t="str">
        <f>_xlfn.CONCAT('Project&amp;DataInput'!$J61," ",'Project&amp;DataInput'!$K61)</f>
        <v xml:space="preserve"> </v>
      </c>
      <c r="D72" s="12" t="str">
        <f>IF('Project&amp;DataInput'!$G61="EPD available",_xlfn.XLOOKUP(CalculationModule[[#This Row],[EPD number]],EPD_Database[EPD registration number],EPD_Database[A1/A1-A3 Biogenic carbon content]),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CO2]),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11" t="str">
        <f>IFERROR('Project&amp;DataInput'!$J61*CalculationModule[[#This Row],[Carbon content 
'[kg CO2e/unit']]],"")</f>
        <v/>
      </c>
      <c r="F72" s="11"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G72" s="11" t="str">
        <f>IF('Project&amp;DataInput'!$D61=0,"",'Project&amp;DataInput'!$D61)</f>
        <v/>
      </c>
      <c r="H72" s="11" t="str">
        <f>IF('Project&amp;DataInput'!$E61=0,"",'Project&amp;DataInput'!$E61)</f>
        <v/>
      </c>
    </row>
    <row r="73" spans="1:8" x14ac:dyDescent="0.3">
      <c r="A73" s="11" t="str">
        <f>'Project&amp;DataInput'!$O62</f>
        <v/>
      </c>
      <c r="B73" s="11" t="str">
        <f>_xlfn.IFNA(_xlfn.XLOOKUP(CalculationModule[[#This Row],[EPD number]],EPD_Database[EPD registration number],EPD_Database[Product name]),IF('Project&amp;DataInput'!$I62=0,"",'Project&amp;DataInput'!$I62))</f>
        <v/>
      </c>
      <c r="C73" s="11" t="str">
        <f>_xlfn.CONCAT('Project&amp;DataInput'!$J62," ",'Project&amp;DataInput'!$K62)</f>
        <v xml:space="preserve"> </v>
      </c>
      <c r="D73" s="12" t="str">
        <f>IF('Project&amp;DataInput'!$G62="EPD available",_xlfn.XLOOKUP(CalculationModule[[#This Row],[EPD number]],EPD_Database[EPD registration number],EPD_Database[A1/A1-A3 Biogenic carbon content]),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CO2]),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11" t="str">
        <f>IFERROR('Project&amp;DataInput'!$J62*CalculationModule[[#This Row],[Carbon content 
'[kg CO2e/unit']]],"")</f>
        <v/>
      </c>
      <c r="F73" s="11"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G73" s="11" t="str">
        <f>IF('Project&amp;DataInput'!$D62=0,"",'Project&amp;DataInput'!$D62)</f>
        <v/>
      </c>
      <c r="H73" s="11" t="str">
        <f>IF('Project&amp;DataInput'!$E62=0,"",'Project&amp;DataInput'!$E62)</f>
        <v/>
      </c>
    </row>
    <row r="74" spans="1:8" x14ac:dyDescent="0.3">
      <c r="A74" s="11" t="str">
        <f>'Project&amp;DataInput'!$O63</f>
        <v/>
      </c>
      <c r="B74" s="11" t="str">
        <f>_xlfn.IFNA(_xlfn.XLOOKUP(CalculationModule[[#This Row],[EPD number]],EPD_Database[EPD registration number],EPD_Database[Product name]),IF('Project&amp;DataInput'!$I63=0,"",'Project&amp;DataInput'!$I63))</f>
        <v/>
      </c>
      <c r="C74" s="11" t="str">
        <f>_xlfn.CONCAT('Project&amp;DataInput'!$J63," ",'Project&amp;DataInput'!$K63)</f>
        <v xml:space="preserve"> </v>
      </c>
      <c r="D74" s="12" t="str">
        <f>IF('Project&amp;DataInput'!$G63="EPD available",_xlfn.XLOOKUP(CalculationModule[[#This Row],[EPD number]],EPD_Database[EPD registration number],EPD_Database[A1/A1-A3 Biogenic carbon content]),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CO2]),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11" t="str">
        <f>IFERROR('Project&amp;DataInput'!$J63*CalculationModule[[#This Row],[Carbon content 
'[kg CO2e/unit']]],"")</f>
        <v/>
      </c>
      <c r="F74" s="11"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G74" s="11" t="str">
        <f>IF('Project&amp;DataInput'!$D63=0,"",'Project&amp;DataInput'!$D63)</f>
        <v/>
      </c>
      <c r="H74" s="11" t="str">
        <f>IF('Project&amp;DataInput'!$E63=0,"",'Project&amp;DataInput'!$E63)</f>
        <v/>
      </c>
    </row>
    <row r="75" spans="1:8" x14ac:dyDescent="0.3">
      <c r="A75" s="11" t="str">
        <f>'Project&amp;DataInput'!$O64</f>
        <v/>
      </c>
      <c r="B75" s="11" t="str">
        <f>_xlfn.IFNA(_xlfn.XLOOKUP(CalculationModule[[#This Row],[EPD number]],EPD_Database[EPD registration number],EPD_Database[Product name]),IF('Project&amp;DataInput'!$I64=0,"",'Project&amp;DataInput'!$I64))</f>
        <v/>
      </c>
      <c r="C75" s="11" t="str">
        <f>_xlfn.CONCAT('Project&amp;DataInput'!$J64," ",'Project&amp;DataInput'!$K64)</f>
        <v xml:space="preserve"> </v>
      </c>
      <c r="D75" s="12" t="str">
        <f>IF('Project&amp;DataInput'!$G64="EPD available",_xlfn.XLOOKUP(CalculationModule[[#This Row],[EPD number]],EPD_Database[EPD registration number],EPD_Database[A1/A1-A3 Biogenic carbon content]),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CO2]),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11" t="str">
        <f>IFERROR('Project&amp;DataInput'!$J64*CalculationModule[[#This Row],[Carbon content 
'[kg CO2e/unit']]],"")</f>
        <v/>
      </c>
      <c r="F75" s="11"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G75" s="11" t="str">
        <f>IF('Project&amp;DataInput'!$D64=0,"",'Project&amp;DataInput'!$D64)</f>
        <v/>
      </c>
      <c r="H75" s="11" t="str">
        <f>IF('Project&amp;DataInput'!$E64=0,"",'Project&amp;DataInput'!$E64)</f>
        <v/>
      </c>
    </row>
    <row r="76" spans="1:8" x14ac:dyDescent="0.3">
      <c r="A76" s="11" t="str">
        <f>'Project&amp;DataInput'!$O65</f>
        <v/>
      </c>
      <c r="B76" s="11" t="str">
        <f>_xlfn.IFNA(_xlfn.XLOOKUP(CalculationModule[[#This Row],[EPD number]],EPD_Database[EPD registration number],EPD_Database[Product name]),IF('Project&amp;DataInput'!$I65=0,"",'Project&amp;DataInput'!$I65))</f>
        <v/>
      </c>
      <c r="C76" s="11" t="str">
        <f>_xlfn.CONCAT('Project&amp;DataInput'!$J65," ",'Project&amp;DataInput'!$K65)</f>
        <v xml:space="preserve"> </v>
      </c>
      <c r="D76" s="12" t="str">
        <f>IF('Project&amp;DataInput'!$G65="EPD available",_xlfn.XLOOKUP(CalculationModule[[#This Row],[EPD number]],EPD_Database[EPD registration number],EPD_Database[A1/A1-A3 Biogenic carbon content]),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CO2]),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11" t="str">
        <f>IFERROR('Project&amp;DataInput'!$J65*CalculationModule[[#This Row],[Carbon content 
'[kg CO2e/unit']]],"")</f>
        <v/>
      </c>
      <c r="F76" s="11"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G76" s="11" t="str">
        <f>IF('Project&amp;DataInput'!$D65=0,"",'Project&amp;DataInput'!$D65)</f>
        <v/>
      </c>
      <c r="H76" s="11" t="str">
        <f>IF('Project&amp;DataInput'!$E65=0,"",'Project&amp;DataInput'!$E65)</f>
        <v/>
      </c>
    </row>
    <row r="77" spans="1:8" x14ac:dyDescent="0.3">
      <c r="A77" s="11" t="str">
        <f>'Project&amp;DataInput'!$O66</f>
        <v/>
      </c>
      <c r="B77" s="11" t="str">
        <f>_xlfn.IFNA(_xlfn.XLOOKUP(CalculationModule[[#This Row],[EPD number]],EPD_Database[EPD registration number],EPD_Database[Product name]),IF('Project&amp;DataInput'!$I66=0,"",'Project&amp;DataInput'!$I66))</f>
        <v/>
      </c>
      <c r="C77" s="11" t="str">
        <f>_xlfn.CONCAT('Project&amp;DataInput'!$J66," ",'Project&amp;DataInput'!$K66)</f>
        <v xml:space="preserve"> </v>
      </c>
      <c r="D77" s="12" t="str">
        <f>IF('Project&amp;DataInput'!$G66="EPD available",_xlfn.XLOOKUP(CalculationModule[[#This Row],[EPD number]],EPD_Database[EPD registration number],EPD_Database[A1/A1-A3 Biogenic carbon content]),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CO2]),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11" t="str">
        <f>IFERROR('Project&amp;DataInput'!$J66*CalculationModule[[#This Row],[Carbon content 
'[kg CO2e/unit']]],"")</f>
        <v/>
      </c>
      <c r="F77" s="11"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G77" s="11" t="str">
        <f>IF('Project&amp;DataInput'!$D66=0,"",'Project&amp;DataInput'!$D66)</f>
        <v/>
      </c>
      <c r="H77" s="11" t="str">
        <f>IF('Project&amp;DataInput'!$E66=0,"",'Project&amp;DataInput'!$E66)</f>
        <v/>
      </c>
    </row>
    <row r="78" spans="1:8" x14ac:dyDescent="0.3">
      <c r="A78" s="11" t="str">
        <f>'Project&amp;DataInput'!$O67</f>
        <v/>
      </c>
      <c r="B78" s="11" t="str">
        <f>_xlfn.IFNA(_xlfn.XLOOKUP(CalculationModule[[#This Row],[EPD number]],EPD_Database[EPD registration number],EPD_Database[Product name]),IF('Project&amp;DataInput'!$I67=0,"",'Project&amp;DataInput'!$I67))</f>
        <v/>
      </c>
      <c r="C78" s="11" t="str">
        <f>_xlfn.CONCAT('Project&amp;DataInput'!$J67," ",'Project&amp;DataInput'!$K67)</f>
        <v xml:space="preserve"> </v>
      </c>
      <c r="D78" s="12" t="str">
        <f>IF('Project&amp;DataInput'!$G67="EPD available",_xlfn.XLOOKUP(CalculationModule[[#This Row],[EPD number]],EPD_Database[EPD registration number],EPD_Database[A1/A1-A3 Biogenic carbon content]),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CO2]),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11" t="str">
        <f>IFERROR('Project&amp;DataInput'!$J67*CalculationModule[[#This Row],[Carbon content 
'[kg CO2e/unit']]],"")</f>
        <v/>
      </c>
      <c r="F78" s="11"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G78" s="11" t="str">
        <f>IF('Project&amp;DataInput'!$D67=0,"",'Project&amp;DataInput'!$D67)</f>
        <v/>
      </c>
      <c r="H78" s="11" t="str">
        <f>IF('Project&amp;DataInput'!$E67=0,"",'Project&amp;DataInput'!$E67)</f>
        <v/>
      </c>
    </row>
    <row r="79" spans="1:8" x14ac:dyDescent="0.3">
      <c r="A79" s="11" t="str">
        <f>'Project&amp;DataInput'!$O68</f>
        <v/>
      </c>
      <c r="B79" s="11" t="str">
        <f>_xlfn.IFNA(_xlfn.XLOOKUP(CalculationModule[[#This Row],[EPD number]],EPD_Database[EPD registration number],EPD_Database[Product name]),IF('Project&amp;DataInput'!$I68=0,"",'Project&amp;DataInput'!$I68))</f>
        <v/>
      </c>
      <c r="C79" s="11" t="str">
        <f>_xlfn.CONCAT('Project&amp;DataInput'!$J68," ",'Project&amp;DataInput'!$K68)</f>
        <v xml:space="preserve"> </v>
      </c>
      <c r="D79" s="12" t="str">
        <f>IF('Project&amp;DataInput'!$G68="EPD available",_xlfn.XLOOKUP(CalculationModule[[#This Row],[EPD number]],EPD_Database[EPD registration number],EPD_Database[A1/A1-A3 Biogenic carbon content]),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CO2]),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11" t="str">
        <f>IFERROR('Project&amp;DataInput'!$J68*CalculationModule[[#This Row],[Carbon content 
'[kg CO2e/unit']]],"")</f>
        <v/>
      </c>
      <c r="F79" s="11"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G79" s="11" t="str">
        <f>IF('Project&amp;DataInput'!$D68=0,"",'Project&amp;DataInput'!$D68)</f>
        <v/>
      </c>
      <c r="H79" s="11" t="str">
        <f>IF('Project&amp;DataInput'!$E68=0,"",'Project&amp;DataInput'!$E68)</f>
        <v/>
      </c>
    </row>
    <row r="80" spans="1:8" x14ac:dyDescent="0.3">
      <c r="A80" s="11" t="str">
        <f>'Project&amp;DataInput'!$O69</f>
        <v/>
      </c>
      <c r="B80" s="11" t="str">
        <f>_xlfn.IFNA(_xlfn.XLOOKUP(CalculationModule[[#This Row],[EPD number]],EPD_Database[EPD registration number],EPD_Database[Product name]),IF('Project&amp;DataInput'!$I69=0,"",'Project&amp;DataInput'!$I69))</f>
        <v/>
      </c>
      <c r="C80" s="11" t="str">
        <f>_xlfn.CONCAT('Project&amp;DataInput'!$J69," ",'Project&amp;DataInput'!$K69)</f>
        <v xml:space="preserve"> </v>
      </c>
      <c r="D80" s="12" t="str">
        <f>IF('Project&amp;DataInput'!$G69="EPD available",_xlfn.XLOOKUP(CalculationModule[[#This Row],[EPD number]],EPD_Database[EPD registration number],EPD_Database[A1/A1-A3 Biogenic carbon content]),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CO2]),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11" t="str">
        <f>IFERROR('Project&amp;DataInput'!$J69*CalculationModule[[#This Row],[Carbon content 
'[kg CO2e/unit']]],"")</f>
        <v/>
      </c>
      <c r="F80" s="11"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G80" s="11" t="str">
        <f>IF('Project&amp;DataInput'!$D69=0,"",'Project&amp;DataInput'!$D69)</f>
        <v/>
      </c>
      <c r="H80" s="11" t="str">
        <f>IF('Project&amp;DataInput'!$E69=0,"",'Project&amp;DataInput'!$E69)</f>
        <v/>
      </c>
    </row>
    <row r="81" spans="1:8" x14ac:dyDescent="0.3">
      <c r="A81" s="11" t="str">
        <f>'Project&amp;DataInput'!$O70</f>
        <v/>
      </c>
      <c r="B81" s="11" t="str">
        <f>_xlfn.IFNA(_xlfn.XLOOKUP(CalculationModule[[#This Row],[EPD number]],EPD_Database[EPD registration number],EPD_Database[Product name]),IF('Project&amp;DataInput'!$I70=0,"",'Project&amp;DataInput'!$I70))</f>
        <v/>
      </c>
      <c r="C81" s="11" t="str">
        <f>_xlfn.CONCAT('Project&amp;DataInput'!$J70," ",'Project&amp;DataInput'!$K70)</f>
        <v xml:space="preserve"> </v>
      </c>
      <c r="D81" s="12" t="str">
        <f>IF('Project&amp;DataInput'!$G70="EPD available",_xlfn.XLOOKUP(CalculationModule[[#This Row],[EPD number]],EPD_Database[EPD registration number],EPD_Database[A1/A1-A3 Biogenic carbon content]),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CO2]),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11" t="str">
        <f>IFERROR('Project&amp;DataInput'!$J70*CalculationModule[[#This Row],[Carbon content 
'[kg CO2e/unit']]],"")</f>
        <v/>
      </c>
      <c r="F81" s="11"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G81" s="11" t="str">
        <f>IF('Project&amp;DataInput'!$D70=0,"",'Project&amp;DataInput'!$D70)</f>
        <v/>
      </c>
      <c r="H81" s="11" t="str">
        <f>IF('Project&amp;DataInput'!$E70=0,"",'Project&amp;DataInput'!$E70)</f>
        <v/>
      </c>
    </row>
    <row r="82" spans="1:8" x14ac:dyDescent="0.3">
      <c r="A82" s="11" t="str">
        <f>'Project&amp;DataInput'!$O71</f>
        <v/>
      </c>
      <c r="B82" s="11" t="str">
        <f>_xlfn.IFNA(_xlfn.XLOOKUP(CalculationModule[[#This Row],[EPD number]],EPD_Database[EPD registration number],EPD_Database[Product name]),IF('Project&amp;DataInput'!$I71=0,"",'Project&amp;DataInput'!$I71))</f>
        <v/>
      </c>
      <c r="C82" s="11" t="str">
        <f>_xlfn.CONCAT('Project&amp;DataInput'!$J71," ",'Project&amp;DataInput'!$K71)</f>
        <v xml:space="preserve"> </v>
      </c>
      <c r="D82" s="12" t="str">
        <f>IF('Project&amp;DataInput'!$G71="EPD available",_xlfn.XLOOKUP(CalculationModule[[#This Row],[EPD number]],EPD_Database[EPD registration number],EPD_Database[A1/A1-A3 Biogenic carbon content]),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CO2]),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11" t="str">
        <f>IFERROR('Project&amp;DataInput'!$J71*CalculationModule[[#This Row],[Carbon content 
'[kg CO2e/unit']]],"")</f>
        <v/>
      </c>
      <c r="F82" s="11"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G82" s="11" t="str">
        <f>IF('Project&amp;DataInput'!$D71=0,"",'Project&amp;DataInput'!$D71)</f>
        <v/>
      </c>
      <c r="H82" s="11" t="str">
        <f>IF('Project&amp;DataInput'!$E71=0,"",'Project&amp;DataInput'!$E71)</f>
        <v/>
      </c>
    </row>
    <row r="83" spans="1:8" x14ac:dyDescent="0.3">
      <c r="A83" s="11" t="str">
        <f>'Project&amp;DataInput'!$O72</f>
        <v/>
      </c>
      <c r="B83" s="11" t="str">
        <f>_xlfn.IFNA(_xlfn.XLOOKUP(CalculationModule[[#This Row],[EPD number]],EPD_Database[EPD registration number],EPD_Database[Product name]),IF('Project&amp;DataInput'!$I72=0,"",'Project&amp;DataInput'!$I72))</f>
        <v/>
      </c>
      <c r="C83" s="11" t="str">
        <f>_xlfn.CONCAT('Project&amp;DataInput'!$J72," ",'Project&amp;DataInput'!$K72)</f>
        <v xml:space="preserve"> </v>
      </c>
      <c r="D83" s="12" t="str">
        <f>IF('Project&amp;DataInput'!$G72="EPD available",_xlfn.XLOOKUP(CalculationModule[[#This Row],[EPD number]],EPD_Database[EPD registration number],EPD_Database[A1/A1-A3 Biogenic carbon content]),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CO2]),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11" t="str">
        <f>IFERROR('Project&amp;DataInput'!$J72*CalculationModule[[#This Row],[Carbon content 
'[kg CO2e/unit']]],"")</f>
        <v/>
      </c>
      <c r="F83" s="11"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G83" s="11" t="str">
        <f>IF('Project&amp;DataInput'!$D72=0,"",'Project&amp;DataInput'!$D72)</f>
        <v/>
      </c>
      <c r="H83" s="11" t="str">
        <f>IF('Project&amp;DataInput'!$E72=0,"",'Project&amp;DataInput'!$E72)</f>
        <v/>
      </c>
    </row>
    <row r="84" spans="1:8" x14ac:dyDescent="0.3">
      <c r="A84" s="11" t="str">
        <f>'Project&amp;DataInput'!$O73</f>
        <v/>
      </c>
      <c r="B84" s="11" t="str">
        <f>_xlfn.IFNA(_xlfn.XLOOKUP(CalculationModule[[#This Row],[EPD number]],EPD_Database[EPD registration number],EPD_Database[Product name]),IF('Project&amp;DataInput'!$I73=0,"",'Project&amp;DataInput'!$I73))</f>
        <v/>
      </c>
      <c r="C84" s="11" t="str">
        <f>_xlfn.CONCAT('Project&amp;DataInput'!$J73," ",'Project&amp;DataInput'!$K73)</f>
        <v xml:space="preserve"> </v>
      </c>
      <c r="D84" s="12" t="str">
        <f>IF('Project&amp;DataInput'!$G73="EPD available",_xlfn.XLOOKUP(CalculationModule[[#This Row],[EPD number]],EPD_Database[EPD registration number],EPD_Database[A1/A1-A3 Biogenic carbon content]),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CO2]),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11" t="str">
        <f>IFERROR('Project&amp;DataInput'!$J73*CalculationModule[[#This Row],[Carbon content 
'[kg CO2e/unit']]],"")</f>
        <v/>
      </c>
      <c r="F84" s="11"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G84" s="11" t="str">
        <f>IF('Project&amp;DataInput'!$D73=0,"",'Project&amp;DataInput'!$D73)</f>
        <v/>
      </c>
      <c r="H84" s="11" t="str">
        <f>IF('Project&amp;DataInput'!$E73=0,"",'Project&amp;DataInput'!$E73)</f>
        <v/>
      </c>
    </row>
    <row r="85" spans="1:8" x14ac:dyDescent="0.3">
      <c r="A85" s="11" t="str">
        <f>'Project&amp;DataInput'!$O74</f>
        <v/>
      </c>
      <c r="B85" s="11" t="str">
        <f>_xlfn.IFNA(_xlfn.XLOOKUP(CalculationModule[[#This Row],[EPD number]],EPD_Database[EPD registration number],EPD_Database[Product name]),IF('Project&amp;DataInput'!$I74=0,"",'Project&amp;DataInput'!$I74))</f>
        <v/>
      </c>
      <c r="C85" s="11" t="str">
        <f>_xlfn.CONCAT('Project&amp;DataInput'!$J74," ",'Project&amp;DataInput'!$K74)</f>
        <v xml:space="preserve"> </v>
      </c>
      <c r="D85" s="12" t="str">
        <f>IF('Project&amp;DataInput'!$G74="EPD available",_xlfn.XLOOKUP(CalculationModule[[#This Row],[EPD number]],EPD_Database[EPD registration number],EPD_Database[A1/A1-A3 Biogenic carbon content]),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CO2]),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11" t="str">
        <f>IFERROR('Project&amp;DataInput'!$J74*CalculationModule[[#This Row],[Carbon content 
'[kg CO2e/unit']]],"")</f>
        <v/>
      </c>
      <c r="F85" s="11"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G85" s="11" t="str">
        <f>IF('Project&amp;DataInput'!$D74=0,"",'Project&amp;DataInput'!$D74)</f>
        <v/>
      </c>
      <c r="H85" s="11" t="str">
        <f>IF('Project&amp;DataInput'!$E74=0,"",'Project&amp;DataInput'!$E74)</f>
        <v/>
      </c>
    </row>
    <row r="86" spans="1:8" x14ac:dyDescent="0.3">
      <c r="A86" s="11" t="str">
        <f>'Project&amp;DataInput'!$O75</f>
        <v/>
      </c>
      <c r="B86" s="11" t="str">
        <f>_xlfn.IFNA(_xlfn.XLOOKUP(CalculationModule[[#This Row],[EPD number]],EPD_Database[EPD registration number],EPD_Database[Product name]),IF('Project&amp;DataInput'!$I75=0,"",'Project&amp;DataInput'!$I75))</f>
        <v/>
      </c>
      <c r="C86" s="11" t="str">
        <f>_xlfn.CONCAT('Project&amp;DataInput'!$J75," ",'Project&amp;DataInput'!$K75)</f>
        <v xml:space="preserve"> </v>
      </c>
      <c r="D86" s="12" t="str">
        <f>IF('Project&amp;DataInput'!$G75="EPD available",_xlfn.XLOOKUP(CalculationModule[[#This Row],[EPD number]],EPD_Database[EPD registration number],EPD_Database[A1/A1-A3 Biogenic carbon content]),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CO2]),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11" t="str">
        <f>IFERROR('Project&amp;DataInput'!$J75*CalculationModule[[#This Row],[Carbon content 
'[kg CO2e/unit']]],"")</f>
        <v/>
      </c>
      <c r="F86" s="11"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G86" s="11" t="str">
        <f>IF('Project&amp;DataInput'!$D75=0,"",'Project&amp;DataInput'!$D75)</f>
        <v/>
      </c>
      <c r="H86" s="11" t="str">
        <f>IF('Project&amp;DataInput'!$E75=0,"",'Project&amp;DataInput'!$E75)</f>
        <v/>
      </c>
    </row>
    <row r="87" spans="1:8" x14ac:dyDescent="0.3">
      <c r="A87" s="11" t="str">
        <f>'Project&amp;DataInput'!$O76</f>
        <v/>
      </c>
      <c r="B87" s="11" t="str">
        <f>_xlfn.IFNA(_xlfn.XLOOKUP(CalculationModule[[#This Row],[EPD number]],EPD_Database[EPD registration number],EPD_Database[Product name]),IF('Project&amp;DataInput'!$I76=0,"",'Project&amp;DataInput'!$I76))</f>
        <v/>
      </c>
      <c r="C87" s="11" t="str">
        <f>_xlfn.CONCAT('Project&amp;DataInput'!$J76," ",'Project&amp;DataInput'!$K76)</f>
        <v xml:space="preserve"> </v>
      </c>
      <c r="D87" s="12" t="str">
        <f>IF('Project&amp;DataInput'!$G76="EPD available",_xlfn.XLOOKUP(CalculationModule[[#This Row],[EPD number]],EPD_Database[EPD registration number],EPD_Database[A1/A1-A3 Biogenic carbon content]),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CO2]),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11" t="str">
        <f>IFERROR('Project&amp;DataInput'!$J76*CalculationModule[[#This Row],[Carbon content 
'[kg CO2e/unit']]],"")</f>
        <v/>
      </c>
      <c r="F87" s="11"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G87" s="11" t="str">
        <f>IF('Project&amp;DataInput'!$D76=0,"",'Project&amp;DataInput'!$D76)</f>
        <v/>
      </c>
      <c r="H87" s="11" t="str">
        <f>IF('Project&amp;DataInput'!$E76=0,"",'Project&amp;DataInput'!$E76)</f>
        <v/>
      </c>
    </row>
    <row r="88" spans="1:8" x14ac:dyDescent="0.3">
      <c r="A88" s="11" t="str">
        <f>'Project&amp;DataInput'!$O77</f>
        <v/>
      </c>
      <c r="B88" s="11" t="str">
        <f>_xlfn.IFNA(_xlfn.XLOOKUP(CalculationModule[[#This Row],[EPD number]],EPD_Database[EPD registration number],EPD_Database[Product name]),IF('Project&amp;DataInput'!$I77=0,"",'Project&amp;DataInput'!$I77))</f>
        <v/>
      </c>
      <c r="C88" s="11" t="str">
        <f>_xlfn.CONCAT('Project&amp;DataInput'!$J77," ",'Project&amp;DataInput'!$K77)</f>
        <v xml:space="preserve"> </v>
      </c>
      <c r="D88" s="12" t="str">
        <f>IF('Project&amp;DataInput'!$G77="EPD available",_xlfn.XLOOKUP(CalculationModule[[#This Row],[EPD number]],EPD_Database[EPD registration number],EPD_Database[A1/A1-A3 Biogenic carbon content]),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CO2]),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11" t="str">
        <f>IFERROR('Project&amp;DataInput'!$J77*CalculationModule[[#This Row],[Carbon content 
'[kg CO2e/unit']]],"")</f>
        <v/>
      </c>
      <c r="F88" s="11"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G88" s="11" t="str">
        <f>IF('Project&amp;DataInput'!$D77=0,"",'Project&amp;DataInput'!$D77)</f>
        <v/>
      </c>
      <c r="H88" s="11" t="str">
        <f>IF('Project&amp;DataInput'!$E77=0,"",'Project&amp;DataInput'!$E77)</f>
        <v/>
      </c>
    </row>
    <row r="89" spans="1:8" x14ac:dyDescent="0.3">
      <c r="A89" s="11" t="str">
        <f>'Project&amp;DataInput'!$O78</f>
        <v/>
      </c>
      <c r="B89" s="11" t="str">
        <f>_xlfn.IFNA(_xlfn.XLOOKUP(CalculationModule[[#This Row],[EPD number]],EPD_Database[EPD registration number],EPD_Database[Product name]),IF('Project&amp;DataInput'!$I78=0,"",'Project&amp;DataInput'!$I78))</f>
        <v/>
      </c>
      <c r="C89" s="11" t="str">
        <f>_xlfn.CONCAT('Project&amp;DataInput'!$J78," ",'Project&amp;DataInput'!$K78)</f>
        <v xml:space="preserve"> </v>
      </c>
      <c r="D89" s="12" t="str">
        <f>IF('Project&amp;DataInput'!$G78="EPD available",_xlfn.XLOOKUP(CalculationModule[[#This Row],[EPD number]],EPD_Database[EPD registration number],EPD_Database[A1/A1-A3 Biogenic carbon content]),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CO2]),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11" t="str">
        <f>IFERROR('Project&amp;DataInput'!$J78*CalculationModule[[#This Row],[Carbon content 
'[kg CO2e/unit']]],"")</f>
        <v/>
      </c>
      <c r="F89" s="11"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G89" s="11" t="str">
        <f>IF('Project&amp;DataInput'!$D78=0,"",'Project&amp;DataInput'!$D78)</f>
        <v/>
      </c>
      <c r="H89" s="11" t="str">
        <f>IF('Project&amp;DataInput'!$E78=0,"",'Project&amp;DataInput'!$E78)</f>
        <v/>
      </c>
    </row>
    <row r="90" spans="1:8" x14ac:dyDescent="0.3">
      <c r="A90" s="11" t="str">
        <f>'Project&amp;DataInput'!$O79</f>
        <v/>
      </c>
      <c r="B90" s="11" t="str">
        <f>_xlfn.IFNA(_xlfn.XLOOKUP(CalculationModule[[#This Row],[EPD number]],EPD_Database[EPD registration number],EPD_Database[Product name]),IF('Project&amp;DataInput'!$I79=0,"",'Project&amp;DataInput'!$I79))</f>
        <v/>
      </c>
      <c r="C90" s="11" t="str">
        <f>_xlfn.CONCAT('Project&amp;DataInput'!$J79," ",'Project&amp;DataInput'!$K79)</f>
        <v xml:space="preserve"> </v>
      </c>
      <c r="D90" s="12" t="str">
        <f>IF('Project&amp;DataInput'!$G79="EPD available",_xlfn.XLOOKUP(CalculationModule[[#This Row],[EPD number]],EPD_Database[EPD registration number],EPD_Database[A1/A1-A3 Biogenic carbon content]),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CO2]),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11" t="str">
        <f>IFERROR('Project&amp;DataInput'!$J79*CalculationModule[[#This Row],[Carbon content 
'[kg CO2e/unit']]],"")</f>
        <v/>
      </c>
      <c r="F90" s="11"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G90" s="11" t="str">
        <f>IF('Project&amp;DataInput'!$D79=0,"",'Project&amp;DataInput'!$D79)</f>
        <v/>
      </c>
      <c r="H90" s="11" t="str">
        <f>IF('Project&amp;DataInput'!$E79=0,"",'Project&amp;DataInput'!$E79)</f>
        <v/>
      </c>
    </row>
    <row r="91" spans="1:8" x14ac:dyDescent="0.3">
      <c r="A91" s="11" t="str">
        <f>'Project&amp;DataInput'!$O80</f>
        <v/>
      </c>
      <c r="B91" s="11" t="str">
        <f>_xlfn.IFNA(_xlfn.XLOOKUP(CalculationModule[[#This Row],[EPD number]],EPD_Database[EPD registration number],EPD_Database[Product name]),IF('Project&amp;DataInput'!$I80=0,"",'Project&amp;DataInput'!$I80))</f>
        <v/>
      </c>
      <c r="C91" s="11" t="str">
        <f>_xlfn.CONCAT('Project&amp;DataInput'!$J80," ",'Project&amp;DataInput'!$K80)</f>
        <v xml:space="preserve"> </v>
      </c>
      <c r="D91" s="12" t="str">
        <f>IF('Project&amp;DataInput'!$G80="EPD available",_xlfn.XLOOKUP(CalculationModule[[#This Row],[EPD number]],EPD_Database[EPD registration number],EPD_Database[A1/A1-A3 Biogenic carbon content]),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CO2]),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11" t="str">
        <f>IFERROR('Project&amp;DataInput'!$J80*CalculationModule[[#This Row],[Carbon content 
'[kg CO2e/unit']]],"")</f>
        <v/>
      </c>
      <c r="F91" s="11"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G91" s="11" t="str">
        <f>IF('Project&amp;DataInput'!$D80=0,"",'Project&amp;DataInput'!$D80)</f>
        <v/>
      </c>
      <c r="H91" s="11" t="str">
        <f>IF('Project&amp;DataInput'!$E80=0,"",'Project&amp;DataInput'!$E80)</f>
        <v/>
      </c>
    </row>
    <row r="92" spans="1:8" x14ac:dyDescent="0.3">
      <c r="A92" s="11" t="str">
        <f>'Project&amp;DataInput'!$O81</f>
        <v/>
      </c>
      <c r="B92" s="11" t="str">
        <f>_xlfn.IFNA(_xlfn.XLOOKUP(CalculationModule[[#This Row],[EPD number]],EPD_Database[EPD registration number],EPD_Database[Product name]),IF('Project&amp;DataInput'!$I81=0,"",'Project&amp;DataInput'!$I81))</f>
        <v/>
      </c>
      <c r="C92" s="11" t="str">
        <f>_xlfn.CONCAT('Project&amp;DataInput'!$J81," ",'Project&amp;DataInput'!$K81)</f>
        <v xml:space="preserve"> </v>
      </c>
      <c r="D92" s="12" t="str">
        <f>IF('Project&amp;DataInput'!$G81="EPD available",_xlfn.XLOOKUP(CalculationModule[[#This Row],[EPD number]],EPD_Database[EPD registration number],EPD_Database[A1/A1-A3 Biogenic carbon content]),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CO2]),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11" t="str">
        <f>IFERROR('Project&amp;DataInput'!$J81*CalculationModule[[#This Row],[Carbon content 
'[kg CO2e/unit']]],"")</f>
        <v/>
      </c>
      <c r="F92" s="11"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G92" s="11" t="str">
        <f>IF('Project&amp;DataInput'!$D81=0,"",'Project&amp;DataInput'!$D81)</f>
        <v/>
      </c>
      <c r="H92" s="11" t="str">
        <f>IF('Project&amp;DataInput'!$E81=0,"",'Project&amp;DataInput'!$E81)</f>
        <v/>
      </c>
    </row>
    <row r="93" spans="1:8" x14ac:dyDescent="0.3">
      <c r="A93" s="11" t="str">
        <f>'Project&amp;DataInput'!$O82</f>
        <v/>
      </c>
      <c r="B93" s="11" t="str">
        <f>_xlfn.IFNA(_xlfn.XLOOKUP(CalculationModule[[#This Row],[EPD number]],EPD_Database[EPD registration number],EPD_Database[Product name]),IF('Project&amp;DataInput'!$I82=0,"",'Project&amp;DataInput'!$I82))</f>
        <v/>
      </c>
      <c r="C93" s="11" t="str">
        <f>_xlfn.CONCAT('Project&amp;DataInput'!$J82," ",'Project&amp;DataInput'!$K82)</f>
        <v xml:space="preserve"> </v>
      </c>
      <c r="D93" s="12" t="str">
        <f>IF('Project&amp;DataInput'!$G82="EPD available",_xlfn.XLOOKUP(CalculationModule[[#This Row],[EPD number]],EPD_Database[EPD registration number],EPD_Database[A1/A1-A3 Biogenic carbon content]),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CO2]),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11" t="str">
        <f>IFERROR('Project&amp;DataInput'!$J82*CalculationModule[[#This Row],[Carbon content 
'[kg CO2e/unit']]],"")</f>
        <v/>
      </c>
      <c r="F93" s="11"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G93" s="11" t="str">
        <f>IF('Project&amp;DataInput'!$D82=0,"",'Project&amp;DataInput'!$D82)</f>
        <v/>
      </c>
      <c r="H93" s="11" t="str">
        <f>IF('Project&amp;DataInput'!$E82=0,"",'Project&amp;DataInput'!$E82)</f>
        <v/>
      </c>
    </row>
    <row r="94" spans="1:8" x14ac:dyDescent="0.3">
      <c r="A94" s="11" t="str">
        <f>'Project&amp;DataInput'!$O83</f>
        <v/>
      </c>
      <c r="B94" s="11" t="str">
        <f>_xlfn.IFNA(_xlfn.XLOOKUP(CalculationModule[[#This Row],[EPD number]],EPD_Database[EPD registration number],EPD_Database[Product name]),IF('Project&amp;DataInput'!$I83=0,"",'Project&amp;DataInput'!$I83))</f>
        <v/>
      </c>
      <c r="C94" s="11" t="str">
        <f>_xlfn.CONCAT('Project&amp;DataInput'!$J83," ",'Project&amp;DataInput'!$K83)</f>
        <v xml:space="preserve"> </v>
      </c>
      <c r="D94" s="12" t="str">
        <f>IF('Project&amp;DataInput'!$G83="EPD available",_xlfn.XLOOKUP(CalculationModule[[#This Row],[EPD number]],EPD_Database[EPD registration number],EPD_Database[A1/A1-A3 Biogenic carbon content]),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CO2]),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11" t="str">
        <f>IFERROR('Project&amp;DataInput'!$J83*CalculationModule[[#This Row],[Carbon content 
'[kg CO2e/unit']]],"")</f>
        <v/>
      </c>
      <c r="F94" s="11"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G94" s="11" t="str">
        <f>IF('Project&amp;DataInput'!$D83=0,"",'Project&amp;DataInput'!$D83)</f>
        <v/>
      </c>
      <c r="H94" s="11" t="str">
        <f>IF('Project&amp;DataInput'!$E83=0,"",'Project&amp;DataInput'!$E83)</f>
        <v/>
      </c>
    </row>
    <row r="95" spans="1:8" x14ac:dyDescent="0.3">
      <c r="A95" s="11" t="str">
        <f>'Project&amp;DataInput'!$O84</f>
        <v/>
      </c>
      <c r="B95" s="11" t="str">
        <f>_xlfn.IFNA(_xlfn.XLOOKUP(CalculationModule[[#This Row],[EPD number]],EPD_Database[EPD registration number],EPD_Database[Product name]),IF('Project&amp;DataInput'!$I84=0,"",'Project&amp;DataInput'!$I84))</f>
        <v/>
      </c>
      <c r="C95" s="11" t="str">
        <f>_xlfn.CONCAT('Project&amp;DataInput'!$J84," ",'Project&amp;DataInput'!$K84)</f>
        <v xml:space="preserve"> </v>
      </c>
      <c r="D95" s="12" t="str">
        <f>IF('Project&amp;DataInput'!$G84="EPD available",_xlfn.XLOOKUP(CalculationModule[[#This Row],[EPD number]],EPD_Database[EPD registration number],EPD_Database[A1/A1-A3 Biogenic carbon content]),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CO2]),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11" t="str">
        <f>IFERROR('Project&amp;DataInput'!$J84*CalculationModule[[#This Row],[Carbon content 
'[kg CO2e/unit']]],"")</f>
        <v/>
      </c>
      <c r="F95" s="11"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G95" s="11" t="str">
        <f>IF('Project&amp;DataInput'!$D84=0,"",'Project&amp;DataInput'!$D84)</f>
        <v/>
      </c>
      <c r="H95" s="11" t="str">
        <f>IF('Project&amp;DataInput'!$E84=0,"",'Project&amp;DataInput'!$E84)</f>
        <v/>
      </c>
    </row>
    <row r="96" spans="1:8" x14ac:dyDescent="0.3">
      <c r="A96" s="11" t="str">
        <f>'Project&amp;DataInput'!$O85</f>
        <v/>
      </c>
      <c r="B96" s="11" t="str">
        <f>_xlfn.IFNA(_xlfn.XLOOKUP(CalculationModule[[#This Row],[EPD number]],EPD_Database[EPD registration number],EPD_Database[Product name]),IF('Project&amp;DataInput'!$I85=0,"",'Project&amp;DataInput'!$I85))</f>
        <v/>
      </c>
      <c r="C96" s="11" t="str">
        <f>_xlfn.CONCAT('Project&amp;DataInput'!$J85," ",'Project&amp;DataInput'!$K85)</f>
        <v xml:space="preserve"> </v>
      </c>
      <c r="D96" s="12" t="str">
        <f>IF('Project&amp;DataInput'!$G85="EPD available",_xlfn.XLOOKUP(CalculationModule[[#This Row],[EPD number]],EPD_Database[EPD registration number],EPD_Database[A1/A1-A3 Biogenic carbon content]),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CO2]),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11" t="str">
        <f>IFERROR('Project&amp;DataInput'!$J85*CalculationModule[[#This Row],[Carbon content 
'[kg CO2e/unit']]],"")</f>
        <v/>
      </c>
      <c r="F96" s="11"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G96" s="11" t="str">
        <f>IF('Project&amp;DataInput'!$D85=0,"",'Project&amp;DataInput'!$D85)</f>
        <v/>
      </c>
      <c r="H96" s="11" t="str">
        <f>IF('Project&amp;DataInput'!$E85=0,"",'Project&amp;DataInput'!$E85)</f>
        <v/>
      </c>
    </row>
    <row r="97" spans="1:8" x14ac:dyDescent="0.3">
      <c r="A97" s="11" t="str">
        <f>'Project&amp;DataInput'!$O86</f>
        <v/>
      </c>
      <c r="B97" s="11" t="str">
        <f>_xlfn.IFNA(_xlfn.XLOOKUP(CalculationModule[[#This Row],[EPD number]],EPD_Database[EPD registration number],EPD_Database[Product name]),IF('Project&amp;DataInput'!$I86=0,"",'Project&amp;DataInput'!$I86))</f>
        <v/>
      </c>
      <c r="C97" s="11" t="str">
        <f>_xlfn.CONCAT('Project&amp;DataInput'!$J86," ",'Project&amp;DataInput'!$K86)</f>
        <v xml:space="preserve"> </v>
      </c>
      <c r="D97" s="12" t="str">
        <f>IF('Project&amp;DataInput'!$G86="EPD available",_xlfn.XLOOKUP(CalculationModule[[#This Row],[EPD number]],EPD_Database[EPD registration number],EPD_Database[A1/A1-A3 Biogenic carbon content]),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CO2]),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11" t="str">
        <f>IFERROR('Project&amp;DataInput'!$J86*CalculationModule[[#This Row],[Carbon content 
'[kg CO2e/unit']]],"")</f>
        <v/>
      </c>
      <c r="F97" s="11"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G97" s="11" t="str">
        <f>IF('Project&amp;DataInput'!$D86=0,"",'Project&amp;DataInput'!$D86)</f>
        <v/>
      </c>
      <c r="H97" s="11" t="str">
        <f>IF('Project&amp;DataInput'!$E86=0,"",'Project&amp;DataInput'!$E86)</f>
        <v/>
      </c>
    </row>
    <row r="98" spans="1:8" x14ac:dyDescent="0.3">
      <c r="A98" s="11" t="str">
        <f>'Project&amp;DataInput'!$O87</f>
        <v/>
      </c>
      <c r="B98" s="11" t="str">
        <f>_xlfn.IFNA(_xlfn.XLOOKUP(CalculationModule[[#This Row],[EPD number]],EPD_Database[EPD registration number],EPD_Database[Product name]),IF('Project&amp;DataInput'!$I87=0,"",'Project&amp;DataInput'!$I87))</f>
        <v/>
      </c>
      <c r="C98" s="11" t="str">
        <f>_xlfn.CONCAT('Project&amp;DataInput'!$J87," ",'Project&amp;DataInput'!$K87)</f>
        <v xml:space="preserve"> </v>
      </c>
      <c r="D98" s="12" t="str">
        <f>IF('Project&amp;DataInput'!$G87="EPD available",_xlfn.XLOOKUP(CalculationModule[[#This Row],[EPD number]],EPD_Database[EPD registration number],EPD_Database[A1/A1-A3 Biogenic carbon content]),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CO2]),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11" t="str">
        <f>IFERROR('Project&amp;DataInput'!$J87*CalculationModule[[#This Row],[Carbon content 
'[kg CO2e/unit']]],"")</f>
        <v/>
      </c>
      <c r="F98" s="11"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G98" s="11" t="str">
        <f>IF('Project&amp;DataInput'!$D87=0,"",'Project&amp;DataInput'!$D87)</f>
        <v/>
      </c>
      <c r="H98" s="11" t="str">
        <f>IF('Project&amp;DataInput'!$E87=0,"",'Project&amp;DataInput'!$E87)</f>
        <v/>
      </c>
    </row>
    <row r="99" spans="1:8" x14ac:dyDescent="0.3">
      <c r="A99" s="11" t="str">
        <f>'Project&amp;DataInput'!$O88</f>
        <v/>
      </c>
      <c r="B99" s="11" t="str">
        <f>_xlfn.IFNA(_xlfn.XLOOKUP(CalculationModule[[#This Row],[EPD number]],EPD_Database[EPD registration number],EPD_Database[Product name]),IF('Project&amp;DataInput'!$I88=0,"",'Project&amp;DataInput'!$I88))</f>
        <v/>
      </c>
      <c r="C99" s="11" t="str">
        <f>_xlfn.CONCAT('Project&amp;DataInput'!$J88," ",'Project&amp;DataInput'!$K88)</f>
        <v xml:space="preserve"> </v>
      </c>
      <c r="D99" s="12" t="str">
        <f>IF('Project&amp;DataInput'!$G88="EPD available",_xlfn.XLOOKUP(CalculationModule[[#This Row],[EPD number]],EPD_Database[EPD registration number],EPD_Database[A1/A1-A3 Biogenic carbon content]),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CO2]),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11" t="str">
        <f>IFERROR('Project&amp;DataInput'!$J88*CalculationModule[[#This Row],[Carbon content 
'[kg CO2e/unit']]],"")</f>
        <v/>
      </c>
      <c r="F99" s="11"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G99" s="11" t="str">
        <f>IF('Project&amp;DataInput'!$D88=0,"",'Project&amp;DataInput'!$D88)</f>
        <v/>
      </c>
      <c r="H99" s="11" t="str">
        <f>IF('Project&amp;DataInput'!$E88=0,"",'Project&amp;DataInput'!$E88)</f>
        <v/>
      </c>
    </row>
    <row r="100" spans="1:8" x14ac:dyDescent="0.3">
      <c r="A100" s="11" t="str">
        <f>'Project&amp;DataInput'!$O89</f>
        <v/>
      </c>
      <c r="B100" s="11" t="str">
        <f>_xlfn.IFNA(_xlfn.XLOOKUP(CalculationModule[[#This Row],[EPD number]],EPD_Database[EPD registration number],EPD_Database[Product name]),IF('Project&amp;DataInput'!$I89=0,"",'Project&amp;DataInput'!$I89))</f>
        <v/>
      </c>
      <c r="C100" s="11" t="str">
        <f>_xlfn.CONCAT('Project&amp;DataInput'!$J89," ",'Project&amp;DataInput'!$K89)</f>
        <v xml:space="preserve"> </v>
      </c>
      <c r="D100" s="12" t="str">
        <f>IF('Project&amp;DataInput'!$G89="EPD available",_xlfn.XLOOKUP(CalculationModule[[#This Row],[EPD number]],EPD_Database[EPD registration number],EPD_Database[A1/A1-A3 Biogenic carbon content]),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CO2]),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11" t="str">
        <f>IFERROR('Project&amp;DataInput'!$J89*CalculationModule[[#This Row],[Carbon content 
'[kg CO2e/unit']]],"")</f>
        <v/>
      </c>
      <c r="F100" s="11"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G100" s="11" t="str">
        <f>IF('Project&amp;DataInput'!$D89=0,"",'Project&amp;DataInput'!$D89)</f>
        <v/>
      </c>
      <c r="H100" s="11" t="str">
        <f>IF('Project&amp;DataInput'!$E89=0,"",'Project&amp;DataInput'!$E89)</f>
        <v/>
      </c>
    </row>
    <row r="101" spans="1:8" x14ac:dyDescent="0.3">
      <c r="A101" s="11" t="str">
        <f>'Project&amp;DataInput'!$O90</f>
        <v/>
      </c>
      <c r="B101" s="11" t="str">
        <f>_xlfn.IFNA(_xlfn.XLOOKUP(CalculationModule[[#This Row],[EPD number]],EPD_Database[EPD registration number],EPD_Database[Product name]),IF('Project&amp;DataInput'!$I90=0,"",'Project&amp;DataInput'!$I90))</f>
        <v/>
      </c>
      <c r="C101" s="11" t="str">
        <f>_xlfn.CONCAT('Project&amp;DataInput'!$J90," ",'Project&amp;DataInput'!$K90)</f>
        <v xml:space="preserve"> </v>
      </c>
      <c r="D101" s="12" t="str">
        <f>IF('Project&amp;DataInput'!$G90="EPD available",_xlfn.XLOOKUP(CalculationModule[[#This Row],[EPD number]],EPD_Database[EPD registration number],EPD_Database[A1/A1-A3 Biogenic carbon content]),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CO2]),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11" t="str">
        <f>IFERROR('Project&amp;DataInput'!$J90*CalculationModule[[#This Row],[Carbon content 
'[kg CO2e/unit']]],"")</f>
        <v/>
      </c>
      <c r="F101" s="11"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G101" s="11" t="str">
        <f>IF('Project&amp;DataInput'!$D90=0,"",'Project&amp;DataInput'!$D90)</f>
        <v/>
      </c>
      <c r="H101" s="11" t="str">
        <f>IF('Project&amp;DataInput'!$E90=0,"",'Project&amp;DataInput'!$E90)</f>
        <v/>
      </c>
    </row>
    <row r="102" spans="1:8" x14ac:dyDescent="0.3">
      <c r="A102" s="11" t="str">
        <f>'Project&amp;DataInput'!$O91</f>
        <v/>
      </c>
      <c r="B102" s="11" t="str">
        <f>_xlfn.IFNA(_xlfn.XLOOKUP(CalculationModule[[#This Row],[EPD number]],EPD_Database[EPD registration number],EPD_Database[Product name]),IF('Project&amp;DataInput'!$I91=0,"",'Project&amp;DataInput'!$I91))</f>
        <v/>
      </c>
      <c r="C102" s="11" t="str">
        <f>_xlfn.CONCAT('Project&amp;DataInput'!$J91," ",'Project&amp;DataInput'!$K91)</f>
        <v xml:space="preserve"> </v>
      </c>
      <c r="D102" s="12" t="str">
        <f>IF('Project&amp;DataInput'!$G91="EPD available",_xlfn.XLOOKUP(CalculationModule[[#This Row],[EPD number]],EPD_Database[EPD registration number],EPD_Database[A1/A1-A3 Biogenic carbon content]),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CO2]),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11" t="str">
        <f>IFERROR('Project&amp;DataInput'!$J91*CalculationModule[[#This Row],[Carbon content 
'[kg CO2e/unit']]],"")</f>
        <v/>
      </c>
      <c r="F102" s="11"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G102" s="11" t="str">
        <f>IF('Project&amp;DataInput'!$D91=0,"",'Project&amp;DataInput'!$D91)</f>
        <v/>
      </c>
      <c r="H102" s="11" t="str">
        <f>IF('Project&amp;DataInput'!$E91=0,"",'Project&amp;DataInput'!$E91)</f>
        <v/>
      </c>
    </row>
    <row r="103" spans="1:8" x14ac:dyDescent="0.3">
      <c r="A103" s="11" t="str">
        <f>'Project&amp;DataInput'!$O92</f>
        <v/>
      </c>
      <c r="B103" s="11" t="str">
        <f>_xlfn.IFNA(_xlfn.XLOOKUP(CalculationModule[[#This Row],[EPD number]],EPD_Database[EPD registration number],EPD_Database[Product name]),IF('Project&amp;DataInput'!$I92=0,"",'Project&amp;DataInput'!$I92))</f>
        <v/>
      </c>
      <c r="C103" s="11" t="str">
        <f>_xlfn.CONCAT('Project&amp;DataInput'!$J92," ",'Project&amp;DataInput'!$K92)</f>
        <v xml:space="preserve"> </v>
      </c>
      <c r="D103" s="12" t="str">
        <f>IF('Project&amp;DataInput'!$G92="EPD available",_xlfn.XLOOKUP(CalculationModule[[#This Row],[EPD number]],EPD_Database[EPD registration number],EPD_Database[A1/A1-A3 Biogenic carbon content]),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CO2]),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11" t="str">
        <f>IFERROR('Project&amp;DataInput'!$J92*CalculationModule[[#This Row],[Carbon content 
'[kg CO2e/unit']]],"")</f>
        <v/>
      </c>
      <c r="F103" s="11"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G103" s="11" t="str">
        <f>IF('Project&amp;DataInput'!$D92=0,"",'Project&amp;DataInput'!$D92)</f>
        <v/>
      </c>
      <c r="H103" s="11" t="str">
        <f>IF('Project&amp;DataInput'!$E92=0,"",'Project&amp;DataInput'!$E92)</f>
        <v/>
      </c>
    </row>
    <row r="104" spans="1:8" x14ac:dyDescent="0.3">
      <c r="A104" s="11" t="str">
        <f>'Project&amp;DataInput'!$O93</f>
        <v/>
      </c>
      <c r="B104" s="11" t="str">
        <f>_xlfn.IFNA(_xlfn.XLOOKUP(CalculationModule[[#This Row],[EPD number]],EPD_Database[EPD registration number],EPD_Database[Product name]),IF('Project&amp;DataInput'!$I93=0,"",'Project&amp;DataInput'!$I93))</f>
        <v/>
      </c>
      <c r="C104" s="11" t="str">
        <f>_xlfn.CONCAT('Project&amp;DataInput'!$J93," ",'Project&amp;DataInput'!$K93)</f>
        <v xml:space="preserve"> </v>
      </c>
      <c r="D104" s="12" t="str">
        <f>IF('Project&amp;DataInput'!$G93="EPD available",_xlfn.XLOOKUP(CalculationModule[[#This Row],[EPD number]],EPD_Database[EPD registration number],EPD_Database[A1/A1-A3 Biogenic carbon content]),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CO2]),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11" t="str">
        <f>IFERROR('Project&amp;DataInput'!$J93*CalculationModule[[#This Row],[Carbon content 
'[kg CO2e/unit']]],"")</f>
        <v/>
      </c>
      <c r="F104" s="11"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G104" s="11" t="str">
        <f>IF('Project&amp;DataInput'!$D93=0,"",'Project&amp;DataInput'!$D93)</f>
        <v/>
      </c>
      <c r="H104" s="11" t="str">
        <f>IF('Project&amp;DataInput'!$E93=0,"",'Project&amp;DataInput'!$E93)</f>
        <v/>
      </c>
    </row>
    <row r="105" spans="1:8" x14ac:dyDescent="0.3">
      <c r="A105" s="11" t="str">
        <f>'Project&amp;DataInput'!$O94</f>
        <v/>
      </c>
      <c r="B105" s="11" t="str">
        <f>_xlfn.IFNA(_xlfn.XLOOKUP(CalculationModule[[#This Row],[EPD number]],EPD_Database[EPD registration number],EPD_Database[Product name]),IF('Project&amp;DataInput'!$I94=0,"",'Project&amp;DataInput'!$I94))</f>
        <v/>
      </c>
      <c r="C105" s="11" t="str">
        <f>_xlfn.CONCAT('Project&amp;DataInput'!$J94," ",'Project&amp;DataInput'!$K94)</f>
        <v xml:space="preserve"> </v>
      </c>
      <c r="D105" s="12" t="str">
        <f>IF('Project&amp;DataInput'!$G94="EPD available",_xlfn.XLOOKUP(CalculationModule[[#This Row],[EPD number]],EPD_Database[EPD registration number],EPD_Database[A1/A1-A3 Biogenic carbon content]),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CO2]),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11" t="str">
        <f>IFERROR('Project&amp;DataInput'!$J94*CalculationModule[[#This Row],[Carbon content 
'[kg CO2e/unit']]],"")</f>
        <v/>
      </c>
      <c r="F105" s="11"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G105" s="11" t="str">
        <f>IF('Project&amp;DataInput'!$D94=0,"",'Project&amp;DataInput'!$D94)</f>
        <v/>
      </c>
      <c r="H105" s="11" t="str">
        <f>IF('Project&amp;DataInput'!$E94=0,"",'Project&amp;DataInput'!$E94)</f>
        <v/>
      </c>
    </row>
    <row r="106" spans="1:8" x14ac:dyDescent="0.3">
      <c r="A106" s="11" t="str">
        <f>'Project&amp;DataInput'!$O95</f>
        <v/>
      </c>
      <c r="B106" s="11" t="str">
        <f>_xlfn.IFNA(_xlfn.XLOOKUP(CalculationModule[[#This Row],[EPD number]],EPD_Database[EPD registration number],EPD_Database[Product name]),IF('Project&amp;DataInput'!$I95=0,"",'Project&amp;DataInput'!$I95))</f>
        <v/>
      </c>
      <c r="C106" s="11" t="str">
        <f>_xlfn.CONCAT('Project&amp;DataInput'!$J95," ",'Project&amp;DataInput'!$K95)</f>
        <v xml:space="preserve"> </v>
      </c>
      <c r="D106" s="12" t="str">
        <f>IF('Project&amp;DataInput'!$G95="EPD available",_xlfn.XLOOKUP(CalculationModule[[#This Row],[EPD number]],EPD_Database[EPD registration number],EPD_Database[A1/A1-A3 Biogenic carbon content]),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CO2]),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11" t="str">
        <f>IFERROR('Project&amp;DataInput'!$J95*CalculationModule[[#This Row],[Carbon content 
'[kg CO2e/unit']]],"")</f>
        <v/>
      </c>
      <c r="F106" s="11"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G106" s="11" t="str">
        <f>IF('Project&amp;DataInput'!$D95=0,"",'Project&amp;DataInput'!$D95)</f>
        <v/>
      </c>
      <c r="H106" s="11" t="str">
        <f>IF('Project&amp;DataInput'!$E95=0,"",'Project&amp;DataInput'!$E95)</f>
        <v/>
      </c>
    </row>
    <row r="107" spans="1:8" x14ac:dyDescent="0.3">
      <c r="A107" s="11" t="str">
        <f>'Project&amp;DataInput'!$O96</f>
        <v/>
      </c>
      <c r="B107" s="11" t="str">
        <f>_xlfn.IFNA(_xlfn.XLOOKUP(CalculationModule[[#This Row],[EPD number]],EPD_Database[EPD registration number],EPD_Database[Product name]),IF('Project&amp;DataInput'!$I96=0,"",'Project&amp;DataInput'!$I96))</f>
        <v/>
      </c>
      <c r="C107" s="11" t="str">
        <f>_xlfn.CONCAT('Project&amp;DataInput'!$J96," ",'Project&amp;DataInput'!$K96)</f>
        <v xml:space="preserve"> </v>
      </c>
      <c r="D107" s="12" t="str">
        <f>IF('Project&amp;DataInput'!$G96="EPD available",_xlfn.XLOOKUP(CalculationModule[[#This Row],[EPD number]],EPD_Database[EPD registration number],EPD_Database[A1/A1-A3 Biogenic carbon content]),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CO2]),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11" t="str">
        <f>IFERROR('Project&amp;DataInput'!$J96*CalculationModule[[#This Row],[Carbon content 
'[kg CO2e/unit']]],"")</f>
        <v/>
      </c>
      <c r="F107" s="11"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G107" s="11" t="str">
        <f>IF('Project&amp;DataInput'!$D96=0,"",'Project&amp;DataInput'!$D96)</f>
        <v/>
      </c>
      <c r="H107" s="11" t="str">
        <f>IF('Project&amp;DataInput'!$E96=0,"",'Project&amp;DataInput'!$E96)</f>
        <v/>
      </c>
    </row>
    <row r="108" spans="1:8" x14ac:dyDescent="0.3">
      <c r="A108" s="11" t="str">
        <f>'Project&amp;DataInput'!$O97</f>
        <v/>
      </c>
      <c r="B108" s="11" t="str">
        <f>_xlfn.IFNA(_xlfn.XLOOKUP(CalculationModule[[#This Row],[EPD number]],EPD_Database[EPD registration number],EPD_Database[Product name]),IF('Project&amp;DataInput'!$I97=0,"",'Project&amp;DataInput'!$I97))</f>
        <v/>
      </c>
      <c r="C108" s="11" t="str">
        <f>_xlfn.CONCAT('Project&amp;DataInput'!$J97," ",'Project&amp;DataInput'!$K97)</f>
        <v xml:space="preserve"> </v>
      </c>
      <c r="D108" s="12" t="str">
        <f>IF('Project&amp;DataInput'!$G97="EPD available",_xlfn.XLOOKUP(CalculationModule[[#This Row],[EPD number]],EPD_Database[EPD registration number],EPD_Database[A1/A1-A3 Biogenic carbon content]),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CO2]),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11" t="str">
        <f>IFERROR('Project&amp;DataInput'!$J97*CalculationModule[[#This Row],[Carbon content 
'[kg CO2e/unit']]],"")</f>
        <v/>
      </c>
      <c r="F108" s="11"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G108" s="11" t="str">
        <f>IF('Project&amp;DataInput'!$D97=0,"",'Project&amp;DataInput'!$D97)</f>
        <v/>
      </c>
      <c r="H108" s="11" t="str">
        <f>IF('Project&amp;DataInput'!$E97=0,"",'Project&amp;DataInput'!$E97)</f>
        <v/>
      </c>
    </row>
    <row r="109" spans="1:8" x14ac:dyDescent="0.3">
      <c r="A109" s="11" t="str">
        <f>'Project&amp;DataInput'!$O98</f>
        <v/>
      </c>
      <c r="B109" s="11" t="str">
        <f>_xlfn.IFNA(_xlfn.XLOOKUP(CalculationModule[[#This Row],[EPD number]],EPD_Database[EPD registration number],EPD_Database[Product name]),IF('Project&amp;DataInput'!$I98=0,"",'Project&amp;DataInput'!$I98))</f>
        <v/>
      </c>
      <c r="C109" s="11" t="str">
        <f>_xlfn.CONCAT('Project&amp;DataInput'!$J98," ",'Project&amp;DataInput'!$K98)</f>
        <v xml:space="preserve"> </v>
      </c>
      <c r="D109" s="12" t="str">
        <f>IF('Project&amp;DataInput'!$G98="EPD available",_xlfn.XLOOKUP(CalculationModule[[#This Row],[EPD number]],EPD_Database[EPD registration number],EPD_Database[A1/A1-A3 Biogenic carbon content]),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CO2]),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11" t="str">
        <f>IFERROR('Project&amp;DataInput'!$J98*CalculationModule[[#This Row],[Carbon content 
'[kg CO2e/unit']]],"")</f>
        <v/>
      </c>
      <c r="F109" s="11"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G109" s="11" t="str">
        <f>IF('Project&amp;DataInput'!$D98=0,"",'Project&amp;DataInput'!$D98)</f>
        <v/>
      </c>
      <c r="H109" s="11" t="str">
        <f>IF('Project&amp;DataInput'!$E98=0,"",'Project&amp;DataInput'!$E98)</f>
        <v/>
      </c>
    </row>
  </sheetData>
  <sheetProtection algorithmName="SHA-512" hashValue="DC7FK8QhzRmvpAqCAOtcPIrkymtQDuOvdwnrY3JfFIU8LduUeE5MUd7ZlXC01geDsCLLDAkE8o+KSiRjaS05sw==" saltValue="V9YJTL1jJpKC/6dGpRBUdQ==" spinCount="100000" sheet="1" autoFilter="0"/>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M69"/>
  <sheetViews>
    <sheetView tabSelected="1" zoomScale="72" zoomScaleNormal="100" workbookViewId="0">
      <pane xSplit="3" ySplit="2" topLeftCell="D41" activePane="bottomRight" state="frozen"/>
      <selection pane="topRight" activeCell="D1" sqref="D1"/>
      <selection pane="bottomLeft" activeCell="A3" sqref="A3"/>
      <selection pane="bottomRight" activeCell="A69" sqref="A69:M69"/>
    </sheetView>
  </sheetViews>
  <sheetFormatPr defaultColWidth="25.109375" defaultRowHeight="14.4" x14ac:dyDescent="0.3"/>
  <cols>
    <col min="1" max="1" width="11.44140625" bestFit="1" customWidth="1"/>
    <col min="2" max="2" width="11.33203125" bestFit="1" customWidth="1"/>
    <col min="3" max="3" width="14.5546875" customWidth="1"/>
    <col min="4" max="4" width="15.6640625" customWidth="1"/>
    <col min="5" max="5" width="8.5546875" customWidth="1"/>
    <col min="6" max="6" width="11.109375" bestFit="1" customWidth="1"/>
    <col min="7" max="7" width="6.88671875" bestFit="1" customWidth="1"/>
    <col min="8" max="8" width="9.109375" bestFit="1" customWidth="1"/>
    <col min="9" max="9" width="9.6640625" bestFit="1" customWidth="1"/>
    <col min="10" max="10" width="9.33203125" bestFit="1" customWidth="1"/>
    <col min="11" max="11" width="9.109375" bestFit="1" customWidth="1"/>
    <col min="12" max="13" width="9.33203125" bestFit="1" customWidth="1"/>
  </cols>
  <sheetData>
    <row r="1" spans="1:13" ht="15.6" x14ac:dyDescent="0.35">
      <c r="A1" s="14"/>
      <c r="B1" s="14"/>
      <c r="C1" s="14"/>
      <c r="D1" s="14"/>
      <c r="E1" s="14"/>
      <c r="F1" s="14"/>
      <c r="G1" s="163" t="s">
        <v>101</v>
      </c>
      <c r="H1" s="163"/>
      <c r="I1" s="163"/>
      <c r="J1" s="163"/>
      <c r="K1" s="163"/>
      <c r="L1" s="163"/>
      <c r="M1" s="163"/>
    </row>
    <row r="2" spans="1:13" ht="97.2" x14ac:dyDescent="0.3">
      <c r="A2" s="10" t="s">
        <v>345</v>
      </c>
      <c r="B2" s="10" t="s">
        <v>356</v>
      </c>
      <c r="C2" s="10" t="s">
        <v>0</v>
      </c>
      <c r="D2" s="10" t="s">
        <v>9</v>
      </c>
      <c r="E2" s="10" t="s">
        <v>6</v>
      </c>
      <c r="F2" s="10" t="s">
        <v>108</v>
      </c>
      <c r="G2" s="16" t="s">
        <v>2</v>
      </c>
      <c r="H2" s="16" t="s">
        <v>1</v>
      </c>
      <c r="I2" s="16" t="s">
        <v>106</v>
      </c>
      <c r="J2" s="15" t="s">
        <v>102</v>
      </c>
      <c r="K2" s="15" t="s">
        <v>103</v>
      </c>
      <c r="L2" s="15" t="s">
        <v>104</v>
      </c>
      <c r="M2" s="15" t="s">
        <v>105</v>
      </c>
    </row>
    <row r="3" spans="1:13" x14ac:dyDescent="0.3">
      <c r="C3" s="4" t="s">
        <v>100</v>
      </c>
      <c r="D3" t="s">
        <v>10</v>
      </c>
      <c r="E3" t="s">
        <v>8</v>
      </c>
      <c r="F3" s="1">
        <v>47009</v>
      </c>
      <c r="G3" t="s">
        <v>14</v>
      </c>
      <c r="H3" t="s">
        <v>92</v>
      </c>
      <c r="I3" s="19">
        <f>_xlfn.IFNA([1]!EPD_Database[[#This Row],[A1 GWP-biogenic]],[1]!EPD_Database[[#This Row],[A1-A3 GWP-biogenic]])</f>
        <v>-762</v>
      </c>
      <c r="J3" s="2">
        <v>-762</v>
      </c>
      <c r="K3" s="2">
        <v>6.28E-3</v>
      </c>
      <c r="L3" s="2">
        <v>0.34</v>
      </c>
      <c r="M3" s="2">
        <v>-762</v>
      </c>
    </row>
    <row r="4" spans="1:13" x14ac:dyDescent="0.3">
      <c r="C4" s="4" t="s">
        <v>4</v>
      </c>
      <c r="D4" t="s">
        <v>11</v>
      </c>
      <c r="E4" t="s">
        <v>7</v>
      </c>
      <c r="F4" s="1">
        <v>46698</v>
      </c>
      <c r="G4" t="s">
        <v>5</v>
      </c>
      <c r="H4">
        <v>75</v>
      </c>
      <c r="I4" s="19">
        <f>_xlfn.IFNA([1]!EPD_Database[[#This Row],[A1 GWP-biogenic]],[1]!EPD_Database[[#This Row],[A1-A3 GWP-biogenic]])</f>
        <v>-123</v>
      </c>
      <c r="J4" s="2" t="e">
        <f>NA()</f>
        <v>#N/A</v>
      </c>
      <c r="K4" s="2" t="e">
        <f>NA()</f>
        <v>#N/A</v>
      </c>
      <c r="L4" s="2" t="e">
        <f>NA()</f>
        <v>#N/A</v>
      </c>
      <c r="M4" s="2">
        <v>-123</v>
      </c>
    </row>
    <row r="5" spans="1:13" x14ac:dyDescent="0.3">
      <c r="C5" s="4" t="s">
        <v>12</v>
      </c>
      <c r="D5" t="s">
        <v>10</v>
      </c>
      <c r="E5" t="s">
        <v>13</v>
      </c>
      <c r="F5" s="1">
        <v>46064</v>
      </c>
      <c r="G5" t="s">
        <v>14</v>
      </c>
      <c r="H5" s="3">
        <v>100</v>
      </c>
      <c r="I5" s="19">
        <f>_xlfn.IFNA([1]!EPD_Database[[#This Row],[A1 GWP-biogenic]],[1]!EPD_Database[[#This Row],[A1-A3 GWP-biogenic]])</f>
        <v>-744</v>
      </c>
      <c r="J5" s="2">
        <v>-744</v>
      </c>
      <c r="K5" s="2">
        <v>5.3099999999999996E-3</v>
      </c>
      <c r="L5" s="2">
        <v>0.11</v>
      </c>
      <c r="M5" s="2">
        <v>-744</v>
      </c>
    </row>
    <row r="6" spans="1:13" x14ac:dyDescent="0.3">
      <c r="C6" s="4" t="s">
        <v>15</v>
      </c>
      <c r="D6" t="s">
        <v>10</v>
      </c>
      <c r="E6" t="s">
        <v>16</v>
      </c>
      <c r="F6" s="1">
        <v>46064</v>
      </c>
      <c r="G6" t="s">
        <v>14</v>
      </c>
      <c r="H6" t="s">
        <v>92</v>
      </c>
      <c r="I6" s="19">
        <f>_xlfn.IFNA([1]!EPD_Database[[#This Row],[A1 GWP-biogenic]],[1]!EPD_Database[[#This Row],[A1-A3 GWP-biogenic]])</f>
        <v>-717</v>
      </c>
      <c r="J6" s="2">
        <v>-717</v>
      </c>
      <c r="K6" s="2">
        <v>6.3600000000000002E-3</v>
      </c>
      <c r="L6" s="2">
        <v>0.32300000000000001</v>
      </c>
      <c r="M6" s="2">
        <v>-716</v>
      </c>
    </row>
    <row r="7" spans="1:13" x14ac:dyDescent="0.3">
      <c r="C7" s="4" t="s">
        <v>107</v>
      </c>
      <c r="D7" t="s">
        <v>10</v>
      </c>
      <c r="E7" t="s">
        <v>17</v>
      </c>
      <c r="F7" s="1">
        <v>45182</v>
      </c>
      <c r="G7" t="s">
        <v>14</v>
      </c>
      <c r="H7" t="s">
        <v>92</v>
      </c>
      <c r="I7" s="19">
        <f>_xlfn.IFNA([1]!EPD_Database[[#This Row],[A1 GWP-biogenic]],[1]!EPD_Database[[#This Row],[A1-A3 GWP-biogenic]])</f>
        <v>-766</v>
      </c>
      <c r="J7" s="2">
        <v>-766</v>
      </c>
      <c r="K7" s="2">
        <v>1.21E-2</v>
      </c>
      <c r="L7" s="2">
        <v>0.57599999999999996</v>
      </c>
      <c r="M7" s="2">
        <v>-765</v>
      </c>
    </row>
    <row r="8" spans="1:13" x14ac:dyDescent="0.3">
      <c r="C8" s="4" t="s">
        <v>18</v>
      </c>
      <c r="D8" t="s">
        <v>10</v>
      </c>
      <c r="E8" t="s">
        <v>19</v>
      </c>
      <c r="F8" s="1">
        <v>46064</v>
      </c>
      <c r="G8" t="s">
        <v>14</v>
      </c>
      <c r="H8" s="3">
        <v>100</v>
      </c>
      <c r="I8" s="19">
        <f>_xlfn.IFNA([1]!EPD_Database[[#This Row],[A1 GWP-biogenic]],[1]!EPD_Database[[#This Row],[A1-A3 GWP-biogenic]])</f>
        <v>-753</v>
      </c>
      <c r="J8" s="2">
        <v>-753</v>
      </c>
      <c r="K8" s="2">
        <v>1.2200000000000001E-2</v>
      </c>
      <c r="L8" s="2">
        <v>0.53900000000000003</v>
      </c>
      <c r="M8" s="2">
        <v>-752</v>
      </c>
    </row>
    <row r="9" spans="1:13" x14ac:dyDescent="0.3">
      <c r="C9" s="4" t="s">
        <v>20</v>
      </c>
      <c r="D9" t="s">
        <v>10</v>
      </c>
      <c r="E9" t="s">
        <v>21</v>
      </c>
      <c r="F9" s="1">
        <v>46064</v>
      </c>
      <c r="G9" t="s">
        <v>14</v>
      </c>
      <c r="H9" s="3">
        <v>100</v>
      </c>
      <c r="I9" s="19">
        <f>_xlfn.IFNA([1]!EPD_Database[[#This Row],[A1 GWP-biogenic]],[1]!EPD_Database[[#This Row],[A1-A3 GWP-biogenic]])</f>
        <v>-733</v>
      </c>
      <c r="J9" s="2">
        <v>-733</v>
      </c>
      <c r="K9" s="2">
        <v>1.0200000000000001E-2</v>
      </c>
      <c r="L9" s="2">
        <v>0.24399999999999999</v>
      </c>
      <c r="M9" s="2">
        <v>-733</v>
      </c>
    </row>
    <row r="10" spans="1:13" x14ac:dyDescent="0.3">
      <c r="C10" s="17" t="s">
        <v>3</v>
      </c>
      <c r="D10" t="s">
        <v>10</v>
      </c>
      <c r="E10" t="s">
        <v>22</v>
      </c>
      <c r="F10" s="1">
        <v>46064</v>
      </c>
      <c r="G10" t="s">
        <v>14</v>
      </c>
      <c r="H10" s="3">
        <v>100</v>
      </c>
      <c r="I10" s="19">
        <f>_xlfn.IFNA([1]!EPD_Database[[#This Row],[A1 GWP-biogenic]],[1]!EPD_Database[[#This Row],[A1-A3 GWP-biogenic]])</f>
        <v>-833</v>
      </c>
      <c r="J10" s="2">
        <v>-833</v>
      </c>
      <c r="K10" s="2">
        <v>8.7600000000000004E-3</v>
      </c>
      <c r="L10" s="2">
        <v>0.45</v>
      </c>
      <c r="M10" s="2">
        <v>-832</v>
      </c>
    </row>
    <row r="11" spans="1:13" x14ac:dyDescent="0.3">
      <c r="C11" s="4" t="s">
        <v>23</v>
      </c>
      <c r="D11" t="s">
        <v>10</v>
      </c>
      <c r="E11" t="s">
        <v>24</v>
      </c>
      <c r="F11" s="1">
        <v>46064</v>
      </c>
      <c r="G11" t="s">
        <v>14</v>
      </c>
      <c r="H11" s="3">
        <v>100</v>
      </c>
      <c r="I11" s="19">
        <f>_xlfn.IFNA([1]!EPD_Database[[#This Row],[A1 GWP-biogenic]],[1]!EPD_Database[[#This Row],[A1-A3 GWP-biogenic]])</f>
        <v>-728</v>
      </c>
      <c r="J11" s="2">
        <v>-728</v>
      </c>
      <c r="K11" s="2">
        <v>8.5199999999999998E-3</v>
      </c>
      <c r="L11" s="2">
        <v>0.20899999999999999</v>
      </c>
      <c r="M11" s="2">
        <v>-728</v>
      </c>
    </row>
    <row r="12" spans="1:13" ht="16.2" x14ac:dyDescent="0.3">
      <c r="C12" s="4" t="s">
        <v>109</v>
      </c>
      <c r="D12" t="s">
        <v>10</v>
      </c>
      <c r="E12" t="s">
        <v>112</v>
      </c>
      <c r="F12" s="1">
        <v>45182</v>
      </c>
      <c r="G12" t="s">
        <v>14</v>
      </c>
      <c r="H12" t="s">
        <v>92</v>
      </c>
      <c r="I12" s="19">
        <f>_xlfn.IFNA([1]!EPD_Database[[#This Row],[A1 GWP-biogenic]],[1]!EPD_Database[[#This Row],[A1-A3 GWP-biogenic]])</f>
        <v>-124</v>
      </c>
      <c r="J12" s="2">
        <v>-124</v>
      </c>
      <c r="K12" s="2">
        <v>6.6600000000000003E-4</v>
      </c>
      <c r="L12" s="2">
        <v>4.2200000000000001E-2</v>
      </c>
      <c r="M12" s="2">
        <v>-124</v>
      </c>
    </row>
    <row r="13" spans="1:13" ht="16.2" x14ac:dyDescent="0.3">
      <c r="C13" s="4" t="s">
        <v>110</v>
      </c>
      <c r="D13" t="s">
        <v>10</v>
      </c>
      <c r="E13" t="s">
        <v>111</v>
      </c>
      <c r="F13" s="1">
        <v>45182</v>
      </c>
      <c r="G13" t="s">
        <v>14</v>
      </c>
      <c r="H13" t="s">
        <v>92</v>
      </c>
      <c r="I13" s="19">
        <f>_xlfn.IFNA([1]!EPD_Database[[#This Row],[A1 GWP-biogenic]],[1]!EPD_Database[[#This Row],[A1-A3 GWP-biogenic]])</f>
        <v>-103</v>
      </c>
      <c r="J13" s="2">
        <v>-103</v>
      </c>
      <c r="K13" s="2">
        <v>1.67E-3</v>
      </c>
      <c r="L13" s="2">
        <v>7.84</v>
      </c>
      <c r="M13" s="2">
        <v>-95.4</v>
      </c>
    </row>
    <row r="14" spans="1:13" x14ac:dyDescent="0.3">
      <c r="C14" s="4" t="s">
        <v>25</v>
      </c>
      <c r="D14" t="s">
        <v>10</v>
      </c>
      <c r="E14" t="s">
        <v>26</v>
      </c>
      <c r="F14" s="1">
        <v>45611</v>
      </c>
      <c r="G14" t="s">
        <v>14</v>
      </c>
      <c r="H14" t="s">
        <v>92</v>
      </c>
      <c r="I14" s="19">
        <f>_xlfn.IFNA([1]!EPD_Database[[#This Row],[A1 GWP-biogenic]],[1]!EPD_Database[[#This Row],[A1-A3 GWP-biogenic]])</f>
        <v>-804</v>
      </c>
      <c r="J14" s="2">
        <v>-804</v>
      </c>
      <c r="K14" s="18">
        <f>12.8/3</f>
        <v>4.2666666666666666</v>
      </c>
      <c r="L14" s="18">
        <f>21.3/3</f>
        <v>7.1000000000000005</v>
      </c>
      <c r="M14" s="2" t="e">
        <f>NA()</f>
        <v>#N/A</v>
      </c>
    </row>
    <row r="15" spans="1:13" x14ac:dyDescent="0.3">
      <c r="C15" s="17" t="s">
        <v>27</v>
      </c>
      <c r="D15" t="s">
        <v>28</v>
      </c>
      <c r="E15" t="s">
        <v>29</v>
      </c>
      <c r="F15" s="1">
        <v>46995</v>
      </c>
      <c r="G15" t="s">
        <v>5</v>
      </c>
      <c r="H15">
        <v>60</v>
      </c>
      <c r="I15" s="19">
        <f>_xlfn.IFNA([1]!EPD_Database[[#This Row],[A1 GWP-biogenic]],[1]!EPD_Database[[#This Row],[A1-A3 GWP-biogenic]])</f>
        <v>-7.88</v>
      </c>
      <c r="J15" s="2" t="e">
        <f>NA()</f>
        <v>#N/A</v>
      </c>
      <c r="K15" s="2" t="e">
        <f>NA()</f>
        <v>#N/A</v>
      </c>
      <c r="L15" s="2" t="e">
        <f>NA()</f>
        <v>#N/A</v>
      </c>
      <c r="M15" s="2">
        <v>-7.88</v>
      </c>
    </row>
    <row r="16" spans="1:13" x14ac:dyDescent="0.3">
      <c r="C16" s="6" t="s">
        <v>30</v>
      </c>
      <c r="D16" t="s">
        <v>43</v>
      </c>
      <c r="E16" t="s">
        <v>31</v>
      </c>
      <c r="F16" s="1">
        <v>46938</v>
      </c>
      <c r="G16" t="s">
        <v>32</v>
      </c>
      <c r="H16">
        <v>50</v>
      </c>
      <c r="I16" s="19">
        <f>_xlfn.IFNA([1]!EPD_Database[[#This Row],[A1 GWP-biogenic]],[1]!EPD_Database[[#This Row],[A1-A3 GWP-biogenic]])</f>
        <v>-1.36</v>
      </c>
      <c r="J16" s="2" t="e">
        <f>NA()</f>
        <v>#N/A</v>
      </c>
      <c r="K16" s="2" t="e">
        <f>NA()</f>
        <v>#N/A</v>
      </c>
      <c r="L16" s="2" t="e">
        <f>NA()</f>
        <v>#N/A</v>
      </c>
      <c r="M16" s="2">
        <v>-1.36</v>
      </c>
    </row>
    <row r="17" spans="3:13" x14ac:dyDescent="0.3">
      <c r="C17" s="6" t="s">
        <v>33</v>
      </c>
      <c r="D17" t="s">
        <v>34</v>
      </c>
      <c r="E17" t="s">
        <v>35</v>
      </c>
      <c r="F17" s="1">
        <v>46933</v>
      </c>
      <c r="G17" t="s">
        <v>14</v>
      </c>
      <c r="H17" s="3">
        <v>100</v>
      </c>
      <c r="I17" s="19">
        <f>_xlfn.IFNA([1]!EPD_Database[[#This Row],[A1 GWP-biogenic]],[1]!EPD_Database[[#This Row],[A1-A3 GWP-biogenic]])</f>
        <v>-762</v>
      </c>
      <c r="J17" s="2" t="e">
        <f>NA()</f>
        <v>#N/A</v>
      </c>
      <c r="K17" s="2" t="e">
        <f>NA()</f>
        <v>#N/A</v>
      </c>
      <c r="L17" s="2" t="e">
        <f>NA()</f>
        <v>#N/A</v>
      </c>
      <c r="M17" s="2">
        <v>-762</v>
      </c>
    </row>
    <row r="18" spans="3:13" x14ac:dyDescent="0.3">
      <c r="C18" s="6" t="s">
        <v>36</v>
      </c>
      <c r="D18" t="s">
        <v>37</v>
      </c>
      <c r="E18" t="s">
        <v>38</v>
      </c>
      <c r="F18" s="1">
        <v>46955</v>
      </c>
      <c r="G18" t="s">
        <v>14</v>
      </c>
      <c r="H18">
        <v>50</v>
      </c>
      <c r="I18" s="19">
        <f>_xlfn.IFNA([1]!EPD_Database[[#This Row],[A1 GWP-biogenic]],[1]!EPD_Database[[#This Row],[A1-A3 GWP-biogenic]])</f>
        <v>-1600</v>
      </c>
      <c r="J18" s="2" t="e">
        <f>NA()</f>
        <v>#N/A</v>
      </c>
      <c r="K18" s="2" t="e">
        <f>NA()</f>
        <v>#N/A</v>
      </c>
      <c r="L18" s="2" t="e">
        <f>NA()</f>
        <v>#N/A</v>
      </c>
      <c r="M18" s="2">
        <v>-1600</v>
      </c>
    </row>
    <row r="19" spans="3:13" x14ac:dyDescent="0.3">
      <c r="C19" s="6" t="s">
        <v>39</v>
      </c>
      <c r="D19" t="s">
        <v>40</v>
      </c>
      <c r="E19" t="s">
        <v>113</v>
      </c>
      <c r="F19" s="1">
        <v>46955</v>
      </c>
      <c r="G19" t="s">
        <v>14</v>
      </c>
      <c r="H19" t="s">
        <v>92</v>
      </c>
      <c r="I19" s="19">
        <f>_xlfn.IFNA([1]!EPD_Database[[#This Row],[A1 GWP-biogenic]],[1]!EPD_Database[[#This Row],[A1-A3 GWP-biogenic]])</f>
        <v>-618</v>
      </c>
      <c r="J19" s="2" t="e">
        <f>NA()</f>
        <v>#N/A</v>
      </c>
      <c r="K19" s="2" t="e">
        <f>NA()</f>
        <v>#N/A</v>
      </c>
      <c r="L19" s="2" t="e">
        <f>NA()</f>
        <v>#N/A</v>
      </c>
      <c r="M19" s="2">
        <v>-618</v>
      </c>
    </row>
    <row r="20" spans="3:13" x14ac:dyDescent="0.3">
      <c r="C20" s="6" t="s">
        <v>41</v>
      </c>
      <c r="D20" t="s">
        <v>40</v>
      </c>
      <c r="E20" t="s">
        <v>115</v>
      </c>
      <c r="F20" s="1">
        <v>46955</v>
      </c>
      <c r="G20" t="s">
        <v>32</v>
      </c>
      <c r="H20" t="s">
        <v>92</v>
      </c>
      <c r="I20" s="19">
        <f>_xlfn.IFNA([1]!EPD_Database[[#This Row],[A1 GWP-biogenic]],[1]!EPD_Database[[#This Row],[A1-A3 GWP-biogenic]])</f>
        <v>-1.63</v>
      </c>
      <c r="J20" s="2" t="e">
        <f>NA()</f>
        <v>#N/A</v>
      </c>
      <c r="K20" s="2" t="e">
        <f>NA()</f>
        <v>#N/A</v>
      </c>
      <c r="L20" s="2" t="e">
        <f>NA()</f>
        <v>#N/A</v>
      </c>
      <c r="M20" s="2">
        <v>-1.63</v>
      </c>
    </row>
    <row r="21" spans="3:13" x14ac:dyDescent="0.3">
      <c r="C21" s="6" t="s">
        <v>42</v>
      </c>
      <c r="D21" t="s">
        <v>43</v>
      </c>
      <c r="E21" t="s">
        <v>114</v>
      </c>
      <c r="F21" s="1">
        <v>46938</v>
      </c>
      <c r="G21" s="2" t="s">
        <v>5</v>
      </c>
      <c r="H21">
        <v>50</v>
      </c>
      <c r="I21" s="19">
        <f>_xlfn.IFNA([1]!EPD_Database[[#This Row],[A1 GWP-biogenic]],[1]!EPD_Database[[#This Row],[A1-A3 GWP-biogenic]])</f>
        <v>-1.91</v>
      </c>
      <c r="J21" s="2" t="e">
        <f>NA()</f>
        <v>#N/A</v>
      </c>
      <c r="K21" s="2" t="e">
        <f>NA()</f>
        <v>#N/A</v>
      </c>
      <c r="L21" s="2" t="e">
        <f>NA()</f>
        <v>#N/A</v>
      </c>
      <c r="M21" s="2">
        <v>-1.91</v>
      </c>
    </row>
    <row r="22" spans="3:13" x14ac:dyDescent="0.3">
      <c r="C22" s="6" t="s">
        <v>44</v>
      </c>
      <c r="D22" t="s">
        <v>116</v>
      </c>
      <c r="E22" t="s">
        <v>45</v>
      </c>
      <c r="F22" s="1">
        <v>46932</v>
      </c>
      <c r="G22" t="s">
        <v>32</v>
      </c>
      <c r="I22" s="19">
        <f>_xlfn.IFNA([1]!EPD_Database[[#This Row],[A1 GWP-biogenic]],[1]!EPD_Database[[#This Row],[A1-A3 GWP-biogenic]])</f>
        <v>-1.1200000000000001</v>
      </c>
      <c r="J22" s="2" t="e">
        <f>NA()</f>
        <v>#N/A</v>
      </c>
      <c r="K22" s="2" t="e">
        <f>NA()</f>
        <v>#N/A</v>
      </c>
      <c r="L22" s="2" t="e">
        <f>NA()</f>
        <v>#N/A</v>
      </c>
      <c r="M22" s="2">
        <v>-1.1200000000000001</v>
      </c>
    </row>
    <row r="23" spans="3:13" x14ac:dyDescent="0.3">
      <c r="C23" s="6" t="s">
        <v>47</v>
      </c>
      <c r="D23" t="s">
        <v>117</v>
      </c>
      <c r="E23" t="s">
        <v>46</v>
      </c>
      <c r="F23" s="1">
        <v>46920</v>
      </c>
      <c r="G23" t="s">
        <v>14</v>
      </c>
      <c r="I23" s="19">
        <f>_xlfn.IFNA([1]!EPD_Database[[#This Row],[A1 GWP-biogenic]],[1]!EPD_Database[[#This Row],[A1-A3 GWP-biogenic]])</f>
        <v>-934</v>
      </c>
      <c r="J23" s="2" t="e">
        <f>NA()</f>
        <v>#N/A</v>
      </c>
      <c r="K23" s="2" t="e">
        <f>NA()</f>
        <v>#N/A</v>
      </c>
      <c r="L23" s="2" t="e">
        <f>NA()</f>
        <v>#N/A</v>
      </c>
      <c r="M23" s="2">
        <v>-934</v>
      </c>
    </row>
    <row r="24" spans="3:13" x14ac:dyDescent="0.3">
      <c r="C24" s="6" t="s">
        <v>49</v>
      </c>
      <c r="D24" t="s">
        <v>50</v>
      </c>
      <c r="E24" t="s">
        <v>48</v>
      </c>
      <c r="F24" s="1">
        <v>46891</v>
      </c>
      <c r="G24" t="s">
        <v>14</v>
      </c>
      <c r="H24">
        <v>30</v>
      </c>
      <c r="I24" s="19">
        <f>_xlfn.IFNA([1]!EPD_Database[[#This Row],[A1 GWP-biogenic]],[1]!EPD_Database[[#This Row],[A1-A3 GWP-biogenic]])</f>
        <v>-2270</v>
      </c>
      <c r="J24" s="2">
        <v>-2270</v>
      </c>
      <c r="K24" s="2">
        <v>3.6999999999999998E-2</v>
      </c>
      <c r="L24" s="2">
        <v>1170</v>
      </c>
      <c r="M24" s="2">
        <v>-1100</v>
      </c>
    </row>
    <row r="25" spans="3:13" x14ac:dyDescent="0.3">
      <c r="C25" s="6" t="s">
        <v>52</v>
      </c>
      <c r="D25" t="s">
        <v>50</v>
      </c>
      <c r="E25" t="s">
        <v>51</v>
      </c>
      <c r="F25" s="1">
        <v>46891</v>
      </c>
      <c r="G25" t="s">
        <v>14</v>
      </c>
      <c r="H25">
        <v>30</v>
      </c>
      <c r="I25" s="19">
        <f>_xlfn.IFNA([1]!EPD_Database[[#This Row],[A1 GWP-biogenic]],[1]!EPD_Database[[#This Row],[A1-A3 GWP-biogenic]])</f>
        <v>-2070</v>
      </c>
      <c r="J25" s="2">
        <v>-2070</v>
      </c>
      <c r="K25" s="2">
        <v>3.5999999999999997E-2</v>
      </c>
      <c r="L25" s="2">
        <v>1070</v>
      </c>
      <c r="M25" s="2">
        <v>-999</v>
      </c>
    </row>
    <row r="26" spans="3:13" x14ac:dyDescent="0.3">
      <c r="C26" s="6" t="s">
        <v>54</v>
      </c>
      <c r="D26" t="s">
        <v>50</v>
      </c>
      <c r="E26" t="s">
        <v>53</v>
      </c>
      <c r="F26" s="1">
        <v>46891</v>
      </c>
      <c r="G26" t="s">
        <v>14</v>
      </c>
      <c r="H26">
        <v>30</v>
      </c>
      <c r="I26" s="19">
        <f>_xlfn.IFNA([1]!EPD_Database[[#This Row],[A1 GWP-biogenic]],[1]!EPD_Database[[#This Row],[A1-A3 GWP-biogenic]])</f>
        <v>-1730</v>
      </c>
      <c r="J26" s="2">
        <v>-1730</v>
      </c>
      <c r="K26" s="2">
        <v>3.9E-2</v>
      </c>
      <c r="L26" s="2">
        <v>586</v>
      </c>
      <c r="M26" s="2">
        <v>-1140</v>
      </c>
    </row>
    <row r="27" spans="3:13" x14ac:dyDescent="0.3">
      <c r="C27" s="6" t="s">
        <v>56</v>
      </c>
      <c r="D27" t="s">
        <v>57</v>
      </c>
      <c r="E27" t="s">
        <v>55</v>
      </c>
      <c r="F27" s="1">
        <v>46870</v>
      </c>
      <c r="G27" t="s">
        <v>14</v>
      </c>
      <c r="H27" t="s">
        <v>92</v>
      </c>
      <c r="I27" s="19">
        <f>_xlfn.IFNA([1]!EPD_Database[[#This Row],[A1 GWP-biogenic]],[1]!EPD_Database[[#This Row],[A1-A3 GWP-biogenic]])</f>
        <v>-750</v>
      </c>
      <c r="J27" s="2" t="e">
        <f>NA()</f>
        <v>#N/A</v>
      </c>
      <c r="K27" s="2" t="e">
        <f>NA()</f>
        <v>#N/A</v>
      </c>
      <c r="L27" s="2" t="e">
        <f>NA()</f>
        <v>#N/A</v>
      </c>
      <c r="M27" s="2">
        <v>-750</v>
      </c>
    </row>
    <row r="28" spans="3:13" x14ac:dyDescent="0.3">
      <c r="C28" s="6" t="s">
        <v>59</v>
      </c>
      <c r="D28" t="s">
        <v>60</v>
      </c>
      <c r="E28" t="s">
        <v>58</v>
      </c>
      <c r="F28" s="1">
        <v>46848</v>
      </c>
      <c r="G28" t="s">
        <v>14</v>
      </c>
      <c r="H28" t="s">
        <v>92</v>
      </c>
      <c r="I28" s="19">
        <f>_xlfn.IFNA([1]!EPD_Database[[#This Row],[A1 GWP-biogenic]],[1]!EPD_Database[[#This Row],[A1-A3 GWP-biogenic]])</f>
        <v>-1100</v>
      </c>
      <c r="J28" s="2">
        <v>-1100</v>
      </c>
      <c r="K28" s="2">
        <v>3.13E-3</v>
      </c>
      <c r="L28" s="2">
        <v>143</v>
      </c>
      <c r="M28" s="2">
        <v>-962</v>
      </c>
    </row>
    <row r="29" spans="3:13" x14ac:dyDescent="0.3">
      <c r="C29" s="6" t="s">
        <v>62</v>
      </c>
      <c r="D29" t="s">
        <v>63</v>
      </c>
      <c r="E29" t="s">
        <v>61</v>
      </c>
      <c r="F29" s="1">
        <v>46829</v>
      </c>
      <c r="G29" t="s">
        <v>14</v>
      </c>
      <c r="H29" s="3" t="s">
        <v>92</v>
      </c>
      <c r="I29" s="19">
        <f>_xlfn.IFNA([1]!EPD_Database[[#This Row],[A1 GWP-biogenic]],[1]!EPD_Database[[#This Row],[A1-A3 GWP-biogenic]])</f>
        <v>-708</v>
      </c>
      <c r="J29" s="2">
        <v>-708</v>
      </c>
      <c r="K29" s="2">
        <v>1.6799999999999999E-2</v>
      </c>
      <c r="L29" s="2">
        <v>-1.0200000000000001E-2</v>
      </c>
      <c r="M29" s="2">
        <v>-708</v>
      </c>
    </row>
    <row r="30" spans="3:13" x14ac:dyDescent="0.3">
      <c r="C30" s="6" t="s">
        <v>64</v>
      </c>
      <c r="D30" t="s">
        <v>119</v>
      </c>
      <c r="E30" t="s">
        <v>120</v>
      </c>
      <c r="F30" s="1">
        <v>46784</v>
      </c>
      <c r="G30" t="s">
        <v>14</v>
      </c>
      <c r="H30" s="3" t="s">
        <v>92</v>
      </c>
      <c r="I30" s="19">
        <f>_xlfn.IFNA([1]!EPD_Database[[#This Row],[A1 GWP-biogenic]],[1]!EPD_Database[[#This Row],[A1-A3 GWP-biogenic]])</f>
        <v>-3130</v>
      </c>
      <c r="J30" s="2" t="e">
        <f>NA()</f>
        <v>#N/A</v>
      </c>
      <c r="K30" s="2" t="e">
        <f>NA()</f>
        <v>#N/A</v>
      </c>
      <c r="L30" s="2" t="e">
        <f>NA()</f>
        <v>#N/A</v>
      </c>
      <c r="M30" s="2">
        <v>-3130</v>
      </c>
    </row>
    <row r="31" spans="3:13" x14ac:dyDescent="0.3">
      <c r="C31" s="6" t="s">
        <v>66</v>
      </c>
      <c r="D31" t="s">
        <v>67</v>
      </c>
      <c r="E31" t="s">
        <v>121</v>
      </c>
      <c r="F31" s="1">
        <v>46750</v>
      </c>
      <c r="G31" t="s">
        <v>14</v>
      </c>
      <c r="H31">
        <v>15</v>
      </c>
      <c r="I31" s="19">
        <f>_xlfn.IFNA([1]!EPD_Database[[#This Row],[A1 GWP-biogenic]],[1]!EPD_Database[[#This Row],[A1-A3 GWP-biogenic]])</f>
        <v>-1520</v>
      </c>
      <c r="J31" s="2">
        <v>-1520</v>
      </c>
      <c r="K31" s="2">
        <v>3.4200000000000001E-2</v>
      </c>
      <c r="L31" s="2">
        <v>1090</v>
      </c>
      <c r="M31" s="2">
        <v>-433</v>
      </c>
    </row>
    <row r="32" spans="3:13" x14ac:dyDescent="0.3">
      <c r="C32" s="6" t="s">
        <v>66</v>
      </c>
      <c r="D32" t="s">
        <v>67</v>
      </c>
      <c r="E32" t="s">
        <v>122</v>
      </c>
      <c r="F32" s="1">
        <v>46750</v>
      </c>
      <c r="G32" t="s">
        <v>14</v>
      </c>
      <c r="H32">
        <v>15</v>
      </c>
      <c r="I32" s="19">
        <f>_xlfn.IFNA([1]!EPD_Database[[#This Row],[A1 GWP-biogenic]],[1]!EPD_Database[[#This Row],[A1-A3 GWP-biogenic]])</f>
        <v>-1460</v>
      </c>
      <c r="J32" s="2">
        <v>-1460</v>
      </c>
      <c r="K32" s="2">
        <v>3.2399999999999998E-2</v>
      </c>
      <c r="L32" s="2">
        <v>996</v>
      </c>
      <c r="M32" s="2">
        <v>-464</v>
      </c>
    </row>
    <row r="33" spans="3:13" x14ac:dyDescent="0.3">
      <c r="C33" s="6" t="s">
        <v>66</v>
      </c>
      <c r="D33" t="s">
        <v>67</v>
      </c>
      <c r="E33" t="s">
        <v>123</v>
      </c>
      <c r="F33" s="1">
        <v>46750</v>
      </c>
      <c r="G33" t="s">
        <v>14</v>
      </c>
      <c r="H33">
        <v>15</v>
      </c>
      <c r="I33" s="19">
        <f>_xlfn.IFNA([1]!EPD_Database[[#This Row],[A1 GWP-biogenic]],[1]!EPD_Database[[#This Row],[A1-A3 GWP-biogenic]])</f>
        <v>-1440</v>
      </c>
      <c r="J33" s="2">
        <v>-1440</v>
      </c>
      <c r="K33" s="2">
        <v>3.15E-2</v>
      </c>
      <c r="L33" s="2">
        <v>971</v>
      </c>
      <c r="M33" s="2">
        <v>-468</v>
      </c>
    </row>
    <row r="34" spans="3:13" x14ac:dyDescent="0.3">
      <c r="C34" s="6" t="s">
        <v>66</v>
      </c>
      <c r="D34" t="s">
        <v>67</v>
      </c>
      <c r="E34" t="s">
        <v>124</v>
      </c>
      <c r="F34" s="1">
        <v>46750</v>
      </c>
      <c r="G34" t="s">
        <v>14</v>
      </c>
      <c r="H34">
        <v>15</v>
      </c>
      <c r="I34" s="19">
        <f>_xlfn.IFNA([1]!EPD_Database[[#This Row],[A1 GWP-biogenic]],[1]!EPD_Database[[#This Row],[A1-A3 GWP-biogenic]])</f>
        <v>-1460</v>
      </c>
      <c r="J34" s="2">
        <v>-1460</v>
      </c>
      <c r="K34" s="2">
        <v>3.1899999999999998E-2</v>
      </c>
      <c r="L34" s="2">
        <v>991</v>
      </c>
      <c r="M34" s="2">
        <v>-466</v>
      </c>
    </row>
    <row r="35" spans="3:13" x14ac:dyDescent="0.3">
      <c r="C35" s="6" t="s">
        <v>68</v>
      </c>
      <c r="D35" t="s">
        <v>65</v>
      </c>
      <c r="E35" t="s">
        <v>125</v>
      </c>
      <c r="F35" s="1">
        <v>46784</v>
      </c>
      <c r="G35" t="s">
        <v>14</v>
      </c>
      <c r="H35" s="3" t="s">
        <v>92</v>
      </c>
      <c r="I35" s="19">
        <f>_xlfn.IFNA([1]!EPD_Database[[#This Row],[A1 GWP-biogenic]],[1]!EPD_Database[[#This Row],[A1-A3 GWP-biogenic]])</f>
        <v>-2200</v>
      </c>
      <c r="J35" s="2" t="e">
        <f>NA()</f>
        <v>#N/A</v>
      </c>
      <c r="K35" s="2" t="e">
        <f>NA()</f>
        <v>#N/A</v>
      </c>
      <c r="L35" s="2" t="e">
        <f>NA()</f>
        <v>#N/A</v>
      </c>
      <c r="M35" s="2">
        <v>-2200</v>
      </c>
    </row>
    <row r="36" spans="3:13" x14ac:dyDescent="0.3">
      <c r="C36" s="6" t="s">
        <v>69</v>
      </c>
      <c r="D36" t="s">
        <v>70</v>
      </c>
      <c r="E36" t="s">
        <v>126</v>
      </c>
      <c r="F36" s="1">
        <v>46743</v>
      </c>
      <c r="G36" t="s">
        <v>14</v>
      </c>
      <c r="H36">
        <v>15</v>
      </c>
      <c r="I36" s="19">
        <f>_xlfn.IFNA([1]!EPD_Database[[#This Row],[A1 GWP-biogenic]],[1]!EPD_Database[[#This Row],[A1-A3 GWP-biogenic]])</f>
        <v>-773</v>
      </c>
      <c r="J36" s="2">
        <v>-773</v>
      </c>
      <c r="K36" s="2">
        <v>0</v>
      </c>
      <c r="L36" s="2">
        <v>-3.63</v>
      </c>
      <c r="M36" s="2">
        <v>-777</v>
      </c>
    </row>
    <row r="37" spans="3:13" x14ac:dyDescent="0.3">
      <c r="C37" s="6" t="s">
        <v>69</v>
      </c>
      <c r="D37" t="s">
        <v>70</v>
      </c>
      <c r="E37" t="s">
        <v>127</v>
      </c>
      <c r="F37" s="1">
        <v>46743</v>
      </c>
      <c r="G37" t="s">
        <v>14</v>
      </c>
      <c r="H37">
        <v>30</v>
      </c>
      <c r="I37" s="19">
        <f>_xlfn.IFNA([1]!EPD_Database[[#This Row],[A1 GWP-biogenic]],[1]!EPD_Database[[#This Row],[A1-A3 GWP-biogenic]])</f>
        <v>-773</v>
      </c>
      <c r="J37" s="2">
        <v>-773</v>
      </c>
      <c r="K37" s="2">
        <v>0</v>
      </c>
      <c r="L37" s="2">
        <v>-3.63</v>
      </c>
      <c r="M37" s="2">
        <v>-777</v>
      </c>
    </row>
    <row r="38" spans="3:13" x14ac:dyDescent="0.3">
      <c r="C38" s="6" t="s">
        <v>71</v>
      </c>
      <c r="D38" t="s">
        <v>72</v>
      </c>
      <c r="E38" t="s">
        <v>128</v>
      </c>
      <c r="F38" s="1">
        <v>46716</v>
      </c>
      <c r="G38" t="s">
        <v>118</v>
      </c>
      <c r="I38" s="19">
        <f>_xlfn.IFNA([1]!EPD_Database[[#This Row],[A1 GWP-biogenic]],[1]!EPD_Database[[#This Row],[A1-A3 GWP-biogenic]])</f>
        <v>-0.90100000000000002</v>
      </c>
      <c r="J38" s="2">
        <v>-0.90100000000000002</v>
      </c>
      <c r="K38" s="2">
        <v>2.8399999999999999E-5</v>
      </c>
      <c r="L38" s="2">
        <v>0.376</v>
      </c>
      <c r="M38" s="2">
        <v>-0.52400000000000002</v>
      </c>
    </row>
    <row r="39" spans="3:13" x14ac:dyDescent="0.3">
      <c r="C39" s="6" t="s">
        <v>71</v>
      </c>
      <c r="D39" t="s">
        <v>72</v>
      </c>
      <c r="E39" t="s">
        <v>129</v>
      </c>
      <c r="F39" s="1">
        <v>46716</v>
      </c>
      <c r="G39" t="s">
        <v>118</v>
      </c>
      <c r="I39" s="19">
        <f>_xlfn.IFNA([1]!EPD_Database[[#This Row],[A1 GWP-biogenic]],[1]!EPD_Database[[#This Row],[A1-A3 GWP-biogenic]])</f>
        <v>-0.90100000000000002</v>
      </c>
      <c r="J39" s="2">
        <v>-0.90100000000000002</v>
      </c>
      <c r="K39" s="2">
        <v>2.8500000000000002E-5</v>
      </c>
      <c r="L39" s="2">
        <v>0.376</v>
      </c>
      <c r="M39" s="2">
        <v>-0.52400000000000002</v>
      </c>
    </row>
    <row r="40" spans="3:13" x14ac:dyDescent="0.3">
      <c r="C40" s="6" t="s">
        <v>74</v>
      </c>
      <c r="D40" t="s">
        <v>130</v>
      </c>
      <c r="E40" t="s">
        <v>73</v>
      </c>
      <c r="F40" s="1">
        <v>46721</v>
      </c>
      <c r="G40" t="s">
        <v>14</v>
      </c>
      <c r="H40">
        <v>100</v>
      </c>
      <c r="I40" s="19">
        <f>_xlfn.IFNA([1]!EPD_Database[[#This Row],[A1 GWP-biogenic]],[1]!EPD_Database[[#This Row],[A1-A3 GWP-biogenic]])</f>
        <v>-724</v>
      </c>
      <c r="J40" s="2">
        <v>-724</v>
      </c>
      <c r="K40" s="2">
        <v>3.4199999999999999E-3</v>
      </c>
      <c r="L40" s="2">
        <v>3.71</v>
      </c>
      <c r="M40" s="2">
        <v>-720</v>
      </c>
    </row>
    <row r="41" spans="3:13" x14ac:dyDescent="0.3">
      <c r="C41" s="6" t="s">
        <v>76</v>
      </c>
      <c r="D41" t="s">
        <v>77</v>
      </c>
      <c r="E41" t="s">
        <v>75</v>
      </c>
      <c r="F41" s="1">
        <v>46685</v>
      </c>
      <c r="G41" t="s">
        <v>32</v>
      </c>
      <c r="H41" t="s">
        <v>92</v>
      </c>
      <c r="I41" s="19">
        <f>_xlfn.IFNA([1]!EPD_Database[[#This Row],[A1 GWP-biogenic]],[1]!EPD_Database[[#This Row],[A1-A3 GWP-biogenic]])</f>
        <v>-1.52</v>
      </c>
      <c r="J41" s="2">
        <v>-1.52</v>
      </c>
      <c r="K41" s="2">
        <v>5.94E-5</v>
      </c>
      <c r="L41" s="2">
        <v>7.1500000000000001E-3</v>
      </c>
      <c r="M41" s="2">
        <v>-1.52</v>
      </c>
    </row>
    <row r="42" spans="3:13" x14ac:dyDescent="0.3">
      <c r="C42" s="6" t="s">
        <v>79</v>
      </c>
      <c r="D42" t="s">
        <v>80</v>
      </c>
      <c r="E42" t="s">
        <v>78</v>
      </c>
      <c r="F42" s="1">
        <v>46659</v>
      </c>
      <c r="G42" t="s">
        <v>14</v>
      </c>
      <c r="I42" s="19">
        <f>_xlfn.IFNA([1]!EPD_Database[[#This Row],[A1 GWP-biogenic]],[1]!EPD_Database[[#This Row],[A1-A3 GWP-biogenic]])</f>
        <v>-786</v>
      </c>
      <c r="J42" s="2">
        <v>-786</v>
      </c>
      <c r="K42" s="2">
        <v>3.5400000000000001E-2</v>
      </c>
      <c r="L42" s="2">
        <v>1.04E-2</v>
      </c>
      <c r="M42" s="2">
        <v>-786</v>
      </c>
    </row>
    <row r="43" spans="3:13" x14ac:dyDescent="0.3">
      <c r="C43" s="6" t="s">
        <v>81</v>
      </c>
      <c r="D43" t="s">
        <v>82</v>
      </c>
      <c r="E43" t="s">
        <v>131</v>
      </c>
      <c r="F43" s="1">
        <v>45845</v>
      </c>
      <c r="G43" t="s">
        <v>5</v>
      </c>
      <c r="H43" s="3">
        <v>1</v>
      </c>
      <c r="I43" s="19">
        <f>_xlfn.IFNA([1]!EPD_Database[[#This Row],[A1 GWP-biogenic]],[1]!EPD_Database[[#This Row],[A1-A3 GWP-biogenic]])</f>
        <v>-7.49</v>
      </c>
      <c r="J43" s="2" t="e">
        <f>NA()</f>
        <v>#N/A</v>
      </c>
      <c r="K43" s="2" t="e">
        <f>NA()</f>
        <v>#N/A</v>
      </c>
      <c r="L43" s="2" t="e">
        <f>NA()</f>
        <v>#N/A</v>
      </c>
      <c r="M43" s="2">
        <v>-7.49</v>
      </c>
    </row>
    <row r="44" spans="3:13" x14ac:dyDescent="0.3">
      <c r="C44" s="6" t="s">
        <v>81</v>
      </c>
      <c r="D44" t="s">
        <v>82</v>
      </c>
      <c r="E44" t="s">
        <v>132</v>
      </c>
      <c r="F44" s="1">
        <v>45845</v>
      </c>
      <c r="G44" t="s">
        <v>5</v>
      </c>
      <c r="H44" s="3">
        <v>1</v>
      </c>
      <c r="I44" s="19">
        <f>_xlfn.IFNA([1]!EPD_Database[[#This Row],[A1 GWP-biogenic]],[1]!EPD_Database[[#This Row],[A1-A3 GWP-biogenic]])</f>
        <v>-3.92</v>
      </c>
      <c r="J44" s="2" t="e">
        <f>NA()</f>
        <v>#N/A</v>
      </c>
      <c r="K44" s="2" t="e">
        <f>NA()</f>
        <v>#N/A</v>
      </c>
      <c r="L44" s="2" t="e">
        <f>NA()</f>
        <v>#N/A</v>
      </c>
      <c r="M44" s="2">
        <v>-3.92</v>
      </c>
    </row>
    <row r="45" spans="3:13" x14ac:dyDescent="0.3">
      <c r="C45" s="6" t="s">
        <v>81</v>
      </c>
      <c r="D45" t="s">
        <v>82</v>
      </c>
      <c r="E45" t="s">
        <v>133</v>
      </c>
      <c r="F45" s="1">
        <v>45845</v>
      </c>
      <c r="G45" t="s">
        <v>5</v>
      </c>
      <c r="H45" s="3">
        <v>1</v>
      </c>
      <c r="I45" s="19">
        <f>_xlfn.IFNA([1]!EPD_Database[[#This Row],[A1 GWP-biogenic]],[1]!EPD_Database[[#This Row],[A1-A3 GWP-biogenic]])</f>
        <v>-12.7</v>
      </c>
      <c r="J45" s="2" t="e">
        <f>NA()</f>
        <v>#N/A</v>
      </c>
      <c r="K45" s="2" t="e">
        <f>NA()</f>
        <v>#N/A</v>
      </c>
      <c r="L45" s="2" t="e">
        <f>NA()</f>
        <v>#N/A</v>
      </c>
      <c r="M45" s="2">
        <v>-12.7</v>
      </c>
    </row>
    <row r="46" spans="3:13" x14ac:dyDescent="0.3">
      <c r="C46" s="6" t="s">
        <v>84</v>
      </c>
      <c r="D46" t="s">
        <v>85</v>
      </c>
      <c r="E46" t="s">
        <v>83</v>
      </c>
      <c r="F46" s="1">
        <v>46615</v>
      </c>
      <c r="G46" t="s">
        <v>14</v>
      </c>
      <c r="H46" s="3" t="s">
        <v>92</v>
      </c>
      <c r="I46" s="19">
        <f>_xlfn.IFNA([1]!EPD_Database[[#This Row],[A1 GWP-biogenic]],[1]!EPD_Database[[#This Row],[A1-A3 GWP-biogenic]])</f>
        <v>-707</v>
      </c>
      <c r="J46" s="2">
        <v>-707</v>
      </c>
      <c r="K46" s="2">
        <v>3.47E-3</v>
      </c>
      <c r="L46" s="2">
        <v>-27.2</v>
      </c>
      <c r="M46" s="2">
        <v>-734</v>
      </c>
    </row>
    <row r="47" spans="3:13" x14ac:dyDescent="0.3">
      <c r="C47" s="4" t="s">
        <v>94</v>
      </c>
      <c r="D47" t="s">
        <v>96</v>
      </c>
      <c r="E47" t="s">
        <v>95</v>
      </c>
      <c r="F47" s="1">
        <v>45396</v>
      </c>
      <c r="G47" t="s">
        <v>14</v>
      </c>
      <c r="H47" t="s">
        <v>92</v>
      </c>
      <c r="I47" s="19">
        <f>_xlfn.IFNA([1]!EPD_Database[[#This Row],[A1 GWP-biogenic]],[1]!EPD_Database[[#This Row],[A1-A3 GWP-biogenic]])</f>
        <v>-753</v>
      </c>
      <c r="J47" s="2" t="e">
        <f>NA()</f>
        <v>#N/A</v>
      </c>
      <c r="K47" s="2" t="e">
        <f>NA()</f>
        <v>#N/A</v>
      </c>
      <c r="L47" s="2" t="e">
        <f>NA()</f>
        <v>#N/A</v>
      </c>
      <c r="M47" s="2">
        <v>-753</v>
      </c>
    </row>
    <row r="48" spans="3:13" x14ac:dyDescent="0.3">
      <c r="C48" s="4" t="s">
        <v>97</v>
      </c>
      <c r="D48" t="s">
        <v>96</v>
      </c>
      <c r="E48" t="s">
        <v>98</v>
      </c>
      <c r="F48" s="1">
        <v>45334</v>
      </c>
      <c r="G48" t="s">
        <v>14</v>
      </c>
      <c r="H48" t="s">
        <v>92</v>
      </c>
      <c r="I48" s="19">
        <f>_xlfn.IFNA([1]!EPD_Database[[#This Row],[A1 GWP-biogenic]],[1]!EPD_Database[[#This Row],[A1-A3 GWP-biogenic]])</f>
        <v>-773</v>
      </c>
      <c r="J48" s="2" t="e">
        <f>NA()</f>
        <v>#N/A</v>
      </c>
      <c r="K48" s="2" t="e">
        <f>NA()</f>
        <v>#N/A</v>
      </c>
      <c r="L48" s="2" t="e">
        <f>NA()</f>
        <v>#N/A</v>
      </c>
      <c r="M48" s="2">
        <v>-773</v>
      </c>
    </row>
    <row r="49" spans="3:13" x14ac:dyDescent="0.3">
      <c r="C49" t="s">
        <v>135</v>
      </c>
      <c r="D49" t="s">
        <v>136</v>
      </c>
      <c r="E49" t="s">
        <v>137</v>
      </c>
      <c r="F49" s="1">
        <v>46918</v>
      </c>
      <c r="G49" t="s">
        <v>14</v>
      </c>
      <c r="H49" t="s">
        <v>92</v>
      </c>
      <c r="I49" s="19">
        <f>_xlfn.IFNA([1]!EPD_Database[[#This Row],[A1 GWP-biogenic]],[1]!EPD_Database[[#This Row],[A1-A3 GWP-biogenic]])</f>
        <v>-768</v>
      </c>
      <c r="J49" s="2">
        <v>-768</v>
      </c>
      <c r="K49" s="2">
        <v>1.9599999999999999E-2</v>
      </c>
      <c r="L49" s="2">
        <v>1.6</v>
      </c>
      <c r="M49" s="2">
        <f>EPD_Database[[#This Row],[A1 GWP-biogenic]]+EPD_Database[[#This Row],[A2 GWP-biogenic]]+EPD_Database[[#This Row],[A3 GWP-biogenic]]</f>
        <v>-766.38040000000001</v>
      </c>
    </row>
    <row r="50" spans="3:13" x14ac:dyDescent="0.3">
      <c r="C50" s="6" t="s">
        <v>144</v>
      </c>
      <c r="D50" t="s">
        <v>147</v>
      </c>
      <c r="E50" t="s">
        <v>148</v>
      </c>
      <c r="F50" s="1">
        <v>46044</v>
      </c>
      <c r="G50" t="s">
        <v>14</v>
      </c>
      <c r="H50" s="3" t="s">
        <v>92</v>
      </c>
      <c r="I50" s="19">
        <f>_xlfn.IFNA([1]!EPD_Database[[#This Row],[A1 GWP-biogenic]],[1]!EPD_Database[[#This Row],[A1-A3 GWP-biogenic]])</f>
        <v>-876</v>
      </c>
      <c r="J50" s="2">
        <v>-876</v>
      </c>
      <c r="K50" s="2">
        <v>1.35</v>
      </c>
      <c r="L50" s="2">
        <v>102</v>
      </c>
      <c r="M50" s="2">
        <v>-773</v>
      </c>
    </row>
    <row r="51" spans="3:13" x14ac:dyDescent="0.3">
      <c r="C51" s="4" t="s">
        <v>143</v>
      </c>
      <c r="D51" t="s">
        <v>149</v>
      </c>
      <c r="E51" t="s">
        <v>150</v>
      </c>
      <c r="F51" s="1">
        <v>46187</v>
      </c>
      <c r="G51" t="s">
        <v>14</v>
      </c>
      <c r="H51" s="3" t="s">
        <v>92</v>
      </c>
      <c r="I51" s="19">
        <f>_xlfn.IFNA([1]!EPD_Database[[#This Row],[A1 GWP-biogenic]],[1]!EPD_Database[[#This Row],[A1-A3 GWP-biogenic]])</f>
        <v>-890</v>
      </c>
      <c r="J51" s="2" t="e">
        <f>NA()</f>
        <v>#N/A</v>
      </c>
      <c r="K51" s="2" t="e">
        <f>NA()</f>
        <v>#N/A</v>
      </c>
      <c r="L51" s="2" t="e">
        <f>NA()</f>
        <v>#N/A</v>
      </c>
      <c r="M51" s="2">
        <v>-890</v>
      </c>
    </row>
    <row r="52" spans="3:13" x14ac:dyDescent="0.3">
      <c r="C52" s="4" t="s">
        <v>146</v>
      </c>
      <c r="D52" t="s">
        <v>151</v>
      </c>
      <c r="E52" t="s">
        <v>152</v>
      </c>
      <c r="F52" s="1">
        <v>45938</v>
      </c>
      <c r="G52" t="s">
        <v>14</v>
      </c>
      <c r="H52" t="s">
        <v>92</v>
      </c>
      <c r="I52" s="19">
        <f>_xlfn.IFNA([1]!EPD_Database[[#This Row],[A1 GWP-biogenic]],[1]!EPD_Database[[#This Row],[A1-A3 GWP-biogenic]])</f>
        <v>-198.4</v>
      </c>
      <c r="J52" s="2" t="e">
        <f>NA()</f>
        <v>#N/A</v>
      </c>
      <c r="K52" s="2" t="e">
        <f>NA()</f>
        <v>#N/A</v>
      </c>
      <c r="L52" s="2" t="e">
        <f>NA()</f>
        <v>#N/A</v>
      </c>
      <c r="M52" s="2">
        <v>-198.4</v>
      </c>
    </row>
    <row r="53" spans="3:13" x14ac:dyDescent="0.3">
      <c r="C53" s="4" t="s">
        <v>139</v>
      </c>
      <c r="D53" t="s">
        <v>153</v>
      </c>
      <c r="E53" t="s">
        <v>154</v>
      </c>
      <c r="F53" s="1">
        <v>46236</v>
      </c>
      <c r="G53" t="s">
        <v>14</v>
      </c>
      <c r="H53" t="s">
        <v>92</v>
      </c>
      <c r="I53" s="19">
        <f>_xlfn.IFNA([1]!EPD_Database[[#This Row],[A1 GWP-biogenic]],[1]!EPD_Database[[#This Row],[A1-A3 GWP-biogenic]])</f>
        <v>-753</v>
      </c>
      <c r="J53" s="2" t="e">
        <f>NA()</f>
        <v>#N/A</v>
      </c>
      <c r="K53" s="2" t="e">
        <f>NA()</f>
        <v>#N/A</v>
      </c>
      <c r="L53" s="2" t="e">
        <f>NA()</f>
        <v>#N/A</v>
      </c>
      <c r="M53" s="2">
        <v>-753</v>
      </c>
    </row>
    <row r="54" spans="3:13" x14ac:dyDescent="0.3">
      <c r="C54" s="4" t="s">
        <v>141</v>
      </c>
      <c r="D54" t="s">
        <v>155</v>
      </c>
      <c r="E54" t="s">
        <v>156</v>
      </c>
      <c r="F54" s="1">
        <v>46718</v>
      </c>
      <c r="G54" t="s">
        <v>14</v>
      </c>
      <c r="H54">
        <v>60</v>
      </c>
      <c r="I54" s="19">
        <f>_xlfn.IFNA([1]!EPD_Database[[#This Row],[A1 GWP-biogenic]],[1]!EPD_Database[[#This Row],[A1-A3 GWP-biogenic]])</f>
        <v>-742</v>
      </c>
      <c r="J54" s="2" t="e">
        <f>NA()</f>
        <v>#N/A</v>
      </c>
      <c r="K54" s="2" t="e">
        <f>NA()</f>
        <v>#N/A</v>
      </c>
      <c r="L54" s="2" t="e">
        <f>NA()</f>
        <v>#N/A</v>
      </c>
      <c r="M54" s="2">
        <v>-742</v>
      </c>
    </row>
    <row r="55" spans="3:13" x14ac:dyDescent="0.3">
      <c r="C55" s="4" t="s">
        <v>140</v>
      </c>
      <c r="D55" t="s">
        <v>153</v>
      </c>
      <c r="E55" t="s">
        <v>157</v>
      </c>
      <c r="F55" s="1">
        <v>46236</v>
      </c>
      <c r="G55" t="s">
        <v>14</v>
      </c>
      <c r="H55" t="s">
        <v>92</v>
      </c>
      <c r="I55" s="19">
        <f>_xlfn.IFNA([1]!EPD_Database[[#This Row],[A1 GWP-biogenic]],[1]!EPD_Database[[#This Row],[A1-A3 GWP-biogenic]])</f>
        <v>-753</v>
      </c>
      <c r="J55" s="2" t="e">
        <f>NA()</f>
        <v>#N/A</v>
      </c>
      <c r="K55" s="2" t="e">
        <f>NA()</f>
        <v>#N/A</v>
      </c>
      <c r="L55" s="2" t="e">
        <f>NA()</f>
        <v>#N/A</v>
      </c>
      <c r="M55" s="2">
        <v>-753</v>
      </c>
    </row>
    <row r="56" spans="3:13" x14ac:dyDescent="0.3">
      <c r="C56" s="4" t="s">
        <v>142</v>
      </c>
      <c r="D56" t="s">
        <v>155</v>
      </c>
      <c r="E56" t="s">
        <v>158</v>
      </c>
      <c r="F56" s="1">
        <v>46718</v>
      </c>
      <c r="G56" t="s">
        <v>14</v>
      </c>
      <c r="H56">
        <v>60</v>
      </c>
      <c r="I56" s="19">
        <f>_xlfn.IFNA([1]!EPD_Database[[#This Row],[A1 GWP-biogenic]],[1]!EPD_Database[[#This Row],[A1-A3 GWP-biogenic]])</f>
        <v>-742</v>
      </c>
      <c r="J56" s="2" t="e">
        <f>NA()</f>
        <v>#N/A</v>
      </c>
      <c r="K56" s="2" t="e">
        <f>NA()</f>
        <v>#N/A</v>
      </c>
      <c r="L56" s="2" t="e">
        <f>NA()</f>
        <v>#N/A</v>
      </c>
      <c r="M56" s="2">
        <v>-742</v>
      </c>
    </row>
    <row r="57" spans="3:13" x14ac:dyDescent="0.3">
      <c r="C57" s="4" t="s">
        <v>145</v>
      </c>
      <c r="D57" t="s">
        <v>159</v>
      </c>
      <c r="E57" t="s">
        <v>160</v>
      </c>
      <c r="F57" s="1">
        <v>45868</v>
      </c>
      <c r="G57" t="s">
        <v>5</v>
      </c>
      <c r="H57" t="s">
        <v>92</v>
      </c>
      <c r="I57" s="19">
        <f>_xlfn.IFNA([1]!EPD_Database[[#This Row],[A1 GWP-biogenic]],[1]!EPD_Database[[#This Row],[A1-A3 GWP-biogenic]])</f>
        <v>-5.32</v>
      </c>
      <c r="J57" s="2" t="e">
        <f>NA()</f>
        <v>#N/A</v>
      </c>
      <c r="K57" s="2" t="e">
        <f>NA()</f>
        <v>#N/A</v>
      </c>
      <c r="L57" s="2" t="e">
        <f>NA()</f>
        <v>#N/A</v>
      </c>
      <c r="M57" s="2">
        <v>-5.32</v>
      </c>
    </row>
    <row r="58" spans="3:13" x14ac:dyDescent="0.3">
      <c r="C58" s="6" t="s">
        <v>162</v>
      </c>
      <c r="D58" t="s">
        <v>161</v>
      </c>
      <c r="E58" t="s">
        <v>163</v>
      </c>
      <c r="F58" s="1">
        <v>46844</v>
      </c>
      <c r="G58" t="s">
        <v>5</v>
      </c>
      <c r="H58" s="3">
        <v>1</v>
      </c>
      <c r="I58" s="5">
        <f>_xlfn.IFNA([1]!EPD_Database[[#This Row],[A1 GWP-biogenic]],[1]!EPD_Database[[#This Row],[A1-A3 GWP-biogenic]])</f>
        <v>-4.17</v>
      </c>
      <c r="J58" s="2" t="e">
        <f>NA()</f>
        <v>#N/A</v>
      </c>
      <c r="K58" s="2" t="e">
        <f>NA()</f>
        <v>#N/A</v>
      </c>
      <c r="L58" s="2" t="e">
        <f>NA()</f>
        <v>#N/A</v>
      </c>
      <c r="M58" s="2">
        <v>-4.17</v>
      </c>
    </row>
    <row r="59" spans="3:13" x14ac:dyDescent="0.3">
      <c r="C59" s="6" t="s">
        <v>138</v>
      </c>
      <c r="D59" t="s">
        <v>164</v>
      </c>
      <c r="E59" t="s">
        <v>165</v>
      </c>
      <c r="F59" s="1">
        <v>46676</v>
      </c>
      <c r="G59" s="3" t="s">
        <v>14</v>
      </c>
      <c r="H59" s="3" t="s">
        <v>92</v>
      </c>
      <c r="I59" s="5">
        <f>_xlfn.IFNA([1]!EPD_Database[[#This Row],[A1 GWP-biogenic]],[1]!EPD_Database[[#This Row],[A1-A3 GWP-biogenic]])</f>
        <v>-3.58</v>
      </c>
      <c r="J59" s="2" t="e">
        <f>NA()</f>
        <v>#N/A</v>
      </c>
      <c r="K59" s="2" t="e">
        <f>NA()</f>
        <v>#N/A</v>
      </c>
      <c r="L59" s="2" t="e">
        <f>NA()</f>
        <v>#N/A</v>
      </c>
      <c r="M59" s="2">
        <v>-3.58</v>
      </c>
    </row>
    <row r="60" spans="3:13" x14ac:dyDescent="0.3">
      <c r="C60" t="s">
        <v>411</v>
      </c>
      <c r="D60" t="s">
        <v>409</v>
      </c>
      <c r="E60" t="s">
        <v>410</v>
      </c>
      <c r="F60" s="1">
        <v>46850</v>
      </c>
      <c r="G60" t="s">
        <v>5</v>
      </c>
      <c r="H60">
        <v>60</v>
      </c>
      <c r="I60" s="5">
        <f>_xlfn.IFNA([1]!EPD_Database[[#This Row],[A1 GWP-biogenic]],[1]!EPD_Database[[#This Row],[A1-A3 GWP-biogenic]])</f>
        <v>-7.0339999999999998</v>
      </c>
      <c r="J60" s="2" t="e">
        <f>NA()</f>
        <v>#N/A</v>
      </c>
      <c r="K60" s="2" t="e">
        <f>NA()</f>
        <v>#N/A</v>
      </c>
      <c r="L60" s="2" t="e">
        <f>NA()</f>
        <v>#N/A</v>
      </c>
      <c r="M60" s="2">
        <v>-7.0339999999999998</v>
      </c>
    </row>
    <row r="61" spans="3:13" x14ac:dyDescent="0.3">
      <c r="C61" t="s">
        <v>421</v>
      </c>
      <c r="D61" t="s">
        <v>420</v>
      </c>
      <c r="E61" t="s">
        <v>419</v>
      </c>
      <c r="F61" s="1">
        <v>45527</v>
      </c>
      <c r="G61" t="s">
        <v>5</v>
      </c>
      <c r="H61" t="s">
        <v>92</v>
      </c>
      <c r="I61" s="5">
        <f>_xlfn.IFNA([1]!EPD_Database[[#This Row],[A1 GWP-biogenic]],[1]!EPD_Database[[#This Row],[A1-A3 GWP-biogenic]])</f>
        <v>-9.0719999999999992</v>
      </c>
      <c r="J61" s="2">
        <v>-9.0719999999999992</v>
      </c>
      <c r="K61" s="2" t="e">
        <f>NA()</f>
        <v>#N/A</v>
      </c>
      <c r="L61" s="2" t="e">
        <f>NA()</f>
        <v>#N/A</v>
      </c>
      <c r="M61" s="2" t="e">
        <f>NA()</f>
        <v>#N/A</v>
      </c>
    </row>
    <row r="62" spans="3:13" x14ac:dyDescent="0.3">
      <c r="C62" t="s">
        <v>423</v>
      </c>
      <c r="D62" t="s">
        <v>420</v>
      </c>
      <c r="E62" t="s">
        <v>422</v>
      </c>
      <c r="F62" s="1">
        <v>45527</v>
      </c>
      <c r="G62" t="s">
        <v>5</v>
      </c>
      <c r="H62" t="s">
        <v>92</v>
      </c>
      <c r="I62" s="5">
        <f>_xlfn.IFNA([1]!EPD_Database[[#This Row],[A1 GWP-biogenic]],[1]!EPD_Database[[#This Row],[A1-A3 GWP-biogenic]])</f>
        <v>-15.46</v>
      </c>
      <c r="J62" s="2">
        <v>-15.46</v>
      </c>
      <c r="K62" s="2" t="e">
        <f>NA()</f>
        <v>#N/A</v>
      </c>
      <c r="L62" s="2" t="e">
        <f>NA()</f>
        <v>#N/A</v>
      </c>
      <c r="M62" s="2" t="e">
        <f>NA()</f>
        <v>#N/A</v>
      </c>
    </row>
    <row r="63" spans="3:13" x14ac:dyDescent="0.3">
      <c r="C63" s="4" t="s">
        <v>450</v>
      </c>
      <c r="D63" t="s">
        <v>451</v>
      </c>
      <c r="E63" t="s">
        <v>455</v>
      </c>
      <c r="F63" s="1">
        <v>46861</v>
      </c>
      <c r="G63" t="s">
        <v>5</v>
      </c>
      <c r="H63">
        <v>30</v>
      </c>
      <c r="I63" s="5">
        <f>_xlfn.IFNA([1]!EPD_Database[[#This Row],[A1 GWP-biogenic]],[1]!EPD_Database[[#This Row],[A1-A3 GWP-biogenic]])</f>
        <v>-24.7</v>
      </c>
      <c r="J63" s="2" t="e">
        <f>NA()</f>
        <v>#N/A</v>
      </c>
      <c r="K63" s="2" t="e">
        <f>NA()</f>
        <v>#N/A</v>
      </c>
      <c r="L63" s="2" t="e">
        <f>NA()</f>
        <v>#N/A</v>
      </c>
      <c r="M63" s="2">
        <v>-24.7</v>
      </c>
    </row>
    <row r="64" spans="3:13" x14ac:dyDescent="0.3">
      <c r="C64" s="6" t="s">
        <v>452</v>
      </c>
      <c r="D64" t="s">
        <v>451</v>
      </c>
      <c r="E64" t="s">
        <v>454</v>
      </c>
      <c r="F64" s="1">
        <v>46861</v>
      </c>
      <c r="G64" t="s">
        <v>5</v>
      </c>
      <c r="H64">
        <v>30</v>
      </c>
      <c r="I64" s="5">
        <f>_xlfn.IFNA([1]!EPD_Database[[#This Row],[A1 GWP-biogenic]],[1]!EPD_Database[[#This Row],[A1-A3 GWP-biogenic]])</f>
        <v>-29.7</v>
      </c>
      <c r="J64" s="2" t="e">
        <f>NA()</f>
        <v>#N/A</v>
      </c>
      <c r="K64" s="2" t="e">
        <f>NA()</f>
        <v>#N/A</v>
      </c>
      <c r="L64" s="2" t="e">
        <f>NA()</f>
        <v>#N/A</v>
      </c>
      <c r="M64" s="2">
        <v>-29.7</v>
      </c>
    </row>
    <row r="65" spans="1:13" x14ac:dyDescent="0.3">
      <c r="C65" s="6" t="s">
        <v>456</v>
      </c>
      <c r="D65" t="s">
        <v>451</v>
      </c>
      <c r="E65" t="s">
        <v>453</v>
      </c>
      <c r="F65" s="1">
        <v>46861</v>
      </c>
      <c r="G65" t="s">
        <v>5</v>
      </c>
      <c r="H65">
        <v>30</v>
      </c>
      <c r="I65" s="5">
        <f>_xlfn.IFNA([1]!EPD_Database[[#This Row],[A1 GWP-biogenic]],[1]!EPD_Database[[#This Row],[A1-A3 GWP-biogenic]])</f>
        <v>-31.8</v>
      </c>
      <c r="J65" s="2" t="e">
        <f>NA()</f>
        <v>#N/A</v>
      </c>
      <c r="K65" s="2" t="e">
        <f>NA()</f>
        <v>#N/A</v>
      </c>
      <c r="L65" s="2" t="e">
        <f>NA()</f>
        <v>#N/A</v>
      </c>
      <c r="M65" s="2">
        <v>-31.8</v>
      </c>
    </row>
    <row r="66" spans="1:13" x14ac:dyDescent="0.3">
      <c r="C66" s="6" t="s">
        <v>459</v>
      </c>
      <c r="D66" t="s">
        <v>457</v>
      </c>
      <c r="E66" t="s">
        <v>458</v>
      </c>
      <c r="F66" s="1">
        <v>46547</v>
      </c>
      <c r="G66" t="s">
        <v>5</v>
      </c>
      <c r="H66">
        <v>75</v>
      </c>
      <c r="I66" s="5">
        <f>_xlfn.IFNA([1]!EPD_Database[[#This Row],[A1 GWP-biogenic]],[1]!EPD_Database[[#This Row],[A1-A3 GWP-biogenic]])</f>
        <v>19.690000000000001</v>
      </c>
      <c r="J66" s="2" t="e">
        <f>NA()</f>
        <v>#N/A</v>
      </c>
      <c r="K66" s="2" t="e">
        <f>NA()</f>
        <v>#N/A</v>
      </c>
      <c r="L66" s="2" t="e">
        <f>NA()</f>
        <v>#N/A</v>
      </c>
      <c r="M66" s="2">
        <v>19.690000000000001</v>
      </c>
    </row>
    <row r="67" spans="1:13" x14ac:dyDescent="0.3">
      <c r="C67" t="s">
        <v>460</v>
      </c>
      <c r="D67" t="s">
        <v>461</v>
      </c>
      <c r="E67" t="s">
        <v>462</v>
      </c>
      <c r="F67" s="1">
        <v>45844</v>
      </c>
      <c r="G67" t="s">
        <v>5</v>
      </c>
      <c r="H67" t="s">
        <v>92</v>
      </c>
      <c r="I67" s="5">
        <f>_xlfn.IFNA([1]!EPD_Database[[#This Row],[A1 GWP-biogenic]],[1]!EPD_Database[[#This Row],[A1-A3 GWP-biogenic]])</f>
        <v>-2.95</v>
      </c>
      <c r="J67" s="2" t="e">
        <f>NA()</f>
        <v>#N/A</v>
      </c>
      <c r="K67" s="2" t="e">
        <f>NA()</f>
        <v>#N/A</v>
      </c>
      <c r="L67" s="2" t="e">
        <f>NA()</f>
        <v>#N/A</v>
      </c>
      <c r="M67" s="2">
        <v>-2.95</v>
      </c>
    </row>
    <row r="68" spans="1:13" x14ac:dyDescent="0.3">
      <c r="C68" t="s">
        <v>463</v>
      </c>
      <c r="D68" t="s">
        <v>464</v>
      </c>
      <c r="E68" t="s">
        <v>465</v>
      </c>
      <c r="F68" s="1">
        <v>46460</v>
      </c>
      <c r="G68" t="s">
        <v>5</v>
      </c>
      <c r="H68">
        <v>50</v>
      </c>
      <c r="I68" s="5">
        <f>_xlfn.IFNA([1]!EPD_Database[[#This Row],[A1 GWP-biogenic]],[1]!EPD_Database[[#This Row],[A1-A3 GWP-biogenic]])</f>
        <v>-31.84</v>
      </c>
      <c r="J68" s="2" t="e">
        <f>NA()</f>
        <v>#N/A</v>
      </c>
      <c r="K68" s="2" t="e">
        <f>NA()</f>
        <v>#N/A</v>
      </c>
      <c r="L68" s="2" t="e">
        <f>NA()</f>
        <v>#N/A</v>
      </c>
      <c r="M68">
        <v>-31.84</v>
      </c>
    </row>
    <row r="69" spans="1:13" x14ac:dyDescent="0.3">
      <c r="A69" s="164"/>
      <c r="B69" s="164"/>
      <c r="C69" s="165" t="s">
        <v>473</v>
      </c>
      <c r="D69" s="165" t="s">
        <v>474</v>
      </c>
      <c r="E69" s="165" t="s">
        <v>475</v>
      </c>
      <c r="F69" s="166">
        <v>47300</v>
      </c>
      <c r="G69" s="165" t="s">
        <v>5</v>
      </c>
      <c r="H69" s="165">
        <v>75</v>
      </c>
      <c r="I69" s="5">
        <f>_xlfn.IFNA([1]!EPD_Database[[#This Row],[A1 GWP-biogenic]],[1]!EPD_Database[[#This Row],[A1-A3 GWP-biogenic]])</f>
        <v>19.8</v>
      </c>
      <c r="J69" s="167" t="e">
        <f>NA()</f>
        <v>#N/A</v>
      </c>
      <c r="K69" s="167" t="e">
        <f>NA()</f>
        <v>#N/A</v>
      </c>
      <c r="L69" s="167" t="e">
        <f>NA()</f>
        <v>#N/A</v>
      </c>
      <c r="M69" s="167">
        <v>19.8</v>
      </c>
    </row>
  </sheetData>
  <sheetProtection algorithmName="SHA-512" hashValue="jskC1QzgvAexsQmDS0v3vQw+0FtM9D30koihktJKQeOmPLo3GV1bDcrd94IaJaaUFZ1u/bLmOPHM1//Bz4NcYQ==" saltValue="N0bMMcRWlWsCTRPtqqd2SA==" spinCount="100000" sheet="1" formatCells="0" formatColumns="0" formatRows="0" insertColumns="0" insertRows="0" insertHyperlinks="0" deleteColumns="0" deleteRows="0" sort="0" autoFilter="0" pivotTables="0"/>
  <mergeCells count="1">
    <mergeCell ref="G1:M1"/>
  </mergeCells>
  <phoneticPr fontId="7" type="noConversion"/>
  <conditionalFormatting sqref="C3:C60">
    <cfRule type="duplicateValues" dxfId="17" priority="45"/>
  </conditionalFormatting>
  <conditionalFormatting sqref="C3:M60">
    <cfRule type="expression" dxfId="16" priority="59">
      <formula>$I3*-1&lt;(#REF!+#REF!)</formula>
    </cfRule>
    <cfRule type="containsBlanks" dxfId="15" priority="60">
      <formula>LEN(TRIM(C3))=0</formula>
    </cfRule>
  </conditionalFormatting>
  <conditionalFormatting sqref="J63:J68">
    <cfRule type="expression" dxfId="14" priority="11">
      <formula>$I63*-1&lt;(#REF!+#REF!)</formula>
    </cfRule>
    <cfRule type="containsBlanks" dxfId="13" priority="12">
      <formula>LEN(TRIM(J63))=0</formula>
    </cfRule>
  </conditionalFormatting>
  <conditionalFormatting sqref="K63:K68">
    <cfRule type="expression" dxfId="12" priority="9">
      <formula>$I63*-1&lt;(#REF!+#REF!)</formula>
    </cfRule>
    <cfRule type="containsBlanks" dxfId="11" priority="10">
      <formula>LEN(TRIM(K63))=0</formula>
    </cfRule>
  </conditionalFormatting>
  <conditionalFormatting sqref="K61:M62">
    <cfRule type="expression" dxfId="10" priority="13">
      <formula>$I61*-1&lt;(#REF!+#REF!)</formula>
    </cfRule>
    <cfRule type="containsBlanks" dxfId="9" priority="14">
      <formula>LEN(TRIM(K61))=0</formula>
    </cfRule>
  </conditionalFormatting>
  <conditionalFormatting sqref="L63:L68">
    <cfRule type="expression" dxfId="8" priority="7">
      <formula>$I63*-1&lt;(#REF!+#REF!)</formula>
    </cfRule>
    <cfRule type="containsBlanks" dxfId="7" priority="8">
      <formula>LEN(TRIM(L63))=0</formula>
    </cfRule>
  </conditionalFormatting>
  <conditionalFormatting sqref="J69">
    <cfRule type="expression" dxfId="6" priority="5">
      <formula>$I69*-1&lt;(#REF!+#REF!)</formula>
    </cfRule>
    <cfRule type="containsBlanks" dxfId="5" priority="6">
      <formula>LEN(TRIM(J69))=0</formula>
    </cfRule>
  </conditionalFormatting>
  <conditionalFormatting sqref="K69">
    <cfRule type="expression" dxfId="4" priority="3">
      <formula>$I69*-1&lt;(#REF!+#REF!)</formula>
    </cfRule>
    <cfRule type="containsBlanks" dxfId="3" priority="4">
      <formula>LEN(TRIM(K69))=0</formula>
    </cfRule>
  </conditionalFormatting>
  <conditionalFormatting sqref="L69">
    <cfRule type="expression" dxfId="2" priority="1">
      <formula>$I69*-1&lt;(#REF!+#REF!)</formula>
    </cfRule>
    <cfRule type="containsBlanks" dxfId="1" priority="2">
      <formula>LEN(TRIM(L69))=0</formula>
    </cfRule>
  </conditionalFormatting>
  <hyperlinks>
    <hyperlink ref="C3" r:id="rId1" xr:uid="{AAE423E5-A80D-4029-AAD0-6FA0CF8A362E}"/>
    <hyperlink ref="C5" r:id="rId2" xr:uid="{DCF75235-97AB-45BB-8D57-42C4FA4C7C92}"/>
    <hyperlink ref="C6" r:id="rId3" xr:uid="{E5412855-6010-4C72-B22C-093CD70FE5E5}"/>
    <hyperlink ref="C7" r:id="rId4" display="S-P-01730" xr:uid="{A6A4911B-0701-433A-8465-BF3461989B09}"/>
    <hyperlink ref="C8" r:id="rId5" xr:uid="{613FA927-9F3E-466C-8698-E1F68E96F0AB}"/>
    <hyperlink ref="C9" r:id="rId6" xr:uid="{9BEC513B-0DE0-4433-98A4-85CC7D388BEB}"/>
    <hyperlink ref="C10" r:id="rId7" xr:uid="{807100D3-66FF-4063-899C-845E93CDCDC2}"/>
    <hyperlink ref="C11" r:id="rId8" xr:uid="{2B2036CF-FB6D-426F-809B-C932939BB238}"/>
    <hyperlink ref="C12" r:id="rId9" xr:uid="{3AB9AB2B-FF3B-44FD-8021-BC0C0D4B3D8D}"/>
    <hyperlink ref="C13" r:id="rId10" display="S-P-01732" xr:uid="{63F9E860-BDAD-41B9-92B4-C7FE47F75EEA}"/>
    <hyperlink ref="C14" r:id="rId11" xr:uid="{E4DADD2A-5D4A-45F9-8D10-85B0B255050B}"/>
    <hyperlink ref="C15" r:id="rId12" xr:uid="{D4887A95-E696-494F-AEEC-11FEC88CB768}"/>
    <hyperlink ref="C16" r:id="rId13" xr:uid="{8A2F3C17-F7D7-4E58-AD5C-BCDF1E75FC4F}"/>
    <hyperlink ref="C17" r:id="rId14" xr:uid="{E1D78807-2504-4431-8BFD-9F51EE701A6B}"/>
    <hyperlink ref="C18" r:id="rId15" xr:uid="{A9B97CAD-91FC-4492-9555-AD757650C3E8}"/>
    <hyperlink ref="C19" r:id="rId16" xr:uid="{462658FD-2271-4129-9319-3E46C679CD75}"/>
    <hyperlink ref="C20" r:id="rId17" xr:uid="{09F3BEF0-3258-43C8-99A6-7D7FFCFCFFC3}"/>
    <hyperlink ref="C21" r:id="rId18" xr:uid="{40AC6D9B-E9B2-477D-87EB-FCA4CED92E4E}"/>
    <hyperlink ref="C22" r:id="rId19" xr:uid="{D8E498D6-1556-4245-BA88-07A574405DC3}"/>
    <hyperlink ref="C23" r:id="rId20" xr:uid="{EC667AF2-C2C2-4E73-95EF-DADB34410F34}"/>
    <hyperlink ref="C24" r:id="rId21" xr:uid="{20F07B5A-603E-451F-A72E-07C29A975E01}"/>
    <hyperlink ref="C25" r:id="rId22" xr:uid="{DA8AD799-0F9D-4D12-B8B7-009F0660C33A}"/>
    <hyperlink ref="C26" r:id="rId23" xr:uid="{A423018D-CFD9-4329-8000-90C7A9B60D8E}"/>
    <hyperlink ref="C27" r:id="rId24" xr:uid="{6AF759F0-B55F-4FB0-829E-598F37149B75}"/>
    <hyperlink ref="C28" r:id="rId25" xr:uid="{2A483741-9868-4E41-BD26-5E159D070E18}"/>
    <hyperlink ref="C29" r:id="rId26" xr:uid="{C278A451-F6EB-4A4F-9A7A-6CB1560FE1F6}"/>
    <hyperlink ref="C30" r:id="rId27" xr:uid="{B261381A-6016-4ABC-B515-6F051574E570}"/>
    <hyperlink ref="C31" r:id="rId28" xr:uid="{EF588E7D-1540-4AED-847C-CC60FA3FD392}"/>
    <hyperlink ref="C35" r:id="rId29" xr:uid="{EFA97640-8292-47C3-B6F1-1FCF8381BCB7}"/>
    <hyperlink ref="C36" r:id="rId30" xr:uid="{AB20435F-398F-4E2F-9BA3-36FBB7473F14}"/>
    <hyperlink ref="C38" r:id="rId31" xr:uid="{B6EC18BE-D6E0-4228-A3F0-9E380A2BD5E6}"/>
    <hyperlink ref="C40" r:id="rId32" xr:uid="{1F08B47C-C297-4077-A061-D271D43DDB4B}"/>
    <hyperlink ref="C41" r:id="rId33" xr:uid="{AF627FA5-4AFB-4CD0-A279-E6C8E4DAB388}"/>
    <hyperlink ref="C42" r:id="rId34" xr:uid="{7FE4D22B-2350-4030-AB95-E02347B6DE09}"/>
    <hyperlink ref="C43" r:id="rId35" xr:uid="{79195D7A-5C95-4B5D-B281-B5B7186FAFC7}"/>
    <hyperlink ref="C46" r:id="rId36" xr:uid="{ADB4F2ED-BB6A-4B54-86CE-CD85526CF1E6}"/>
    <hyperlink ref="C4" r:id="rId37" xr:uid="{621489A0-1083-4C43-9977-4A3C79CFA75C}"/>
    <hyperlink ref="C47" r:id="rId38" xr:uid="{94448FCE-31B0-4235-9C37-A5B1F442EDD2}"/>
    <hyperlink ref="C48" r:id="rId39" xr:uid="{6CE081AC-EFFD-4D67-BC44-30DD707FDD2B}"/>
    <hyperlink ref="C32" r:id="rId40" xr:uid="{D777513D-E52A-4F7C-96E5-51210D968F76}"/>
    <hyperlink ref="C33" r:id="rId41" xr:uid="{12431783-0715-4327-B839-BA115AFD5359}"/>
    <hyperlink ref="C34" r:id="rId42" xr:uid="{0144552D-DB4E-4F34-82DE-7B425AA05522}"/>
    <hyperlink ref="C37" r:id="rId43" xr:uid="{506FE4D4-6DB5-4B57-82C9-56175745BFC0}"/>
    <hyperlink ref="C39" r:id="rId44" xr:uid="{9BCB3FDC-5409-4A53-99F1-B4B6226C8737}"/>
    <hyperlink ref="C44" r:id="rId45" xr:uid="{7A8D51FE-8AF0-48F0-BFCF-B0C4E98EF821}"/>
    <hyperlink ref="C45" r:id="rId46" xr:uid="{C576E1A1-A339-4729-B042-76F24A6ACA20}"/>
    <hyperlink ref="C50" r:id="rId47" xr:uid="{98F6D95E-7DB9-41C3-8D51-6ABBC6E826C1}"/>
    <hyperlink ref="C51" r:id="rId48" xr:uid="{6044AEC4-E8B8-4EF9-8A78-223F9966B5AB}"/>
    <hyperlink ref="C52" r:id="rId49" xr:uid="{D16A4714-CE49-4DDB-933C-C865612EF50C}"/>
    <hyperlink ref="C53" r:id="rId50" xr:uid="{292A343E-7A6C-413B-B2DA-5C9661F87C18}"/>
    <hyperlink ref="C54" r:id="rId51" xr:uid="{CBFB50BF-302E-4627-BE36-8B193CB64D63}"/>
    <hyperlink ref="C55" r:id="rId52" xr:uid="{77DBCA21-C4F5-4449-949F-40B85D860466}"/>
    <hyperlink ref="C56" r:id="rId53" xr:uid="{3DB3E71A-6125-4FA5-AF2F-C4387B8F6F9E}"/>
    <hyperlink ref="C57" r:id="rId54" xr:uid="{CA413EF6-5F07-4A46-A749-701924F0AD7F}"/>
    <hyperlink ref="C58" r:id="rId55" xr:uid="{970D9124-6001-4A32-87BD-9D954D700CC7}"/>
    <hyperlink ref="C59" r:id="rId56" xr:uid="{FF7149CA-9694-429C-AC52-B0CFE8AA5CF4}"/>
    <hyperlink ref="C63" r:id="rId57" xr:uid="{E20EBF8A-7C67-4058-8533-0B68A026B089}"/>
    <hyperlink ref="C64" r:id="rId58" xr:uid="{B737936D-C3FE-42BF-A94B-6822B70BA3DF}"/>
    <hyperlink ref="C65" r:id="rId59" xr:uid="{B2159D47-D7E5-4663-9482-E9365085CA67}"/>
    <hyperlink ref="C66" r:id="rId60" xr:uid="{B1AAE6F6-7DAE-4E0F-9548-7708CB30F6E1}"/>
  </hyperlinks>
  <pageMargins left="0.7" right="0.7" top="0.75" bottom="0.75" header="0.3" footer="0.3"/>
  <legacyDrawing r:id="rId61"/>
  <tableParts count="1">
    <tablePart r:id="rId6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S114"/>
  <sheetViews>
    <sheetView zoomScale="111" workbookViewId="0">
      <selection activeCell="U7" sqref="U7"/>
    </sheetView>
  </sheetViews>
  <sheetFormatPr defaultRowHeight="14.4" x14ac:dyDescent="0.3"/>
  <cols>
    <col min="1" max="1" width="41.33203125" bestFit="1" customWidth="1"/>
    <col min="2" max="2" width="18.5546875" style="7" bestFit="1" customWidth="1"/>
    <col min="3" max="3" width="15.6640625" style="35" customWidth="1"/>
    <col min="4" max="4" width="4.33203125" style="35" bestFit="1" customWidth="1"/>
    <col min="5" max="5" width="16.5546875" style="38" customWidth="1"/>
    <col min="6" max="7" width="10.109375" style="38" customWidth="1"/>
    <col min="9" max="9" width="48.6640625" style="39" bestFit="1" customWidth="1"/>
    <col min="10" max="10" width="9.109375" customWidth="1"/>
    <col min="11" max="11" width="2" bestFit="1" customWidth="1"/>
    <col min="12" max="12" width="7.109375" bestFit="1" customWidth="1"/>
    <col min="13" max="13" width="1.6640625" customWidth="1"/>
    <col min="14" max="14" width="45.6640625" style="39" bestFit="1" customWidth="1"/>
    <col min="15" max="15" width="8.77734375" customWidth="1"/>
    <col min="16" max="16" width="2" bestFit="1" customWidth="1"/>
    <col min="17" max="17" width="7.109375" bestFit="1" customWidth="1"/>
  </cols>
  <sheetData>
    <row r="1" spans="1:19" ht="28.8" x14ac:dyDescent="0.3">
      <c r="A1" s="56" t="s">
        <v>448</v>
      </c>
      <c r="B1" s="57" t="s">
        <v>174</v>
      </c>
      <c r="C1" s="58" t="s">
        <v>469</v>
      </c>
      <c r="D1" s="59" t="s">
        <v>184</v>
      </c>
      <c r="E1" s="58" t="s">
        <v>470</v>
      </c>
      <c r="F1" s="60" t="s">
        <v>175</v>
      </c>
      <c r="G1" s="60" t="s">
        <v>176</v>
      </c>
      <c r="H1" s="32"/>
      <c r="I1" s="32" t="s">
        <v>331</v>
      </c>
      <c r="J1" s="61" t="s">
        <v>471</v>
      </c>
      <c r="K1" s="62" t="s">
        <v>184</v>
      </c>
      <c r="L1" s="61" t="s">
        <v>472</v>
      </c>
      <c r="M1" s="70"/>
      <c r="N1" s="32" t="s">
        <v>332</v>
      </c>
      <c r="O1" s="61" t="s">
        <v>471</v>
      </c>
      <c r="P1" s="62" t="s">
        <v>184</v>
      </c>
      <c r="Q1" s="68" t="s">
        <v>472</v>
      </c>
    </row>
    <row r="2" spans="1:19" x14ac:dyDescent="0.3">
      <c r="A2" t="s">
        <v>177</v>
      </c>
      <c r="B2" s="7">
        <v>390</v>
      </c>
      <c r="C2" s="34">
        <v>1.6500000000000001</v>
      </c>
      <c r="E2" s="36"/>
      <c r="F2" s="37" t="s">
        <v>178</v>
      </c>
      <c r="G2" s="36"/>
      <c r="H2" s="50"/>
      <c r="I2" s="39" t="s">
        <v>206</v>
      </c>
      <c r="J2" s="63">
        <v>1.8201333333333334</v>
      </c>
      <c r="K2" s="40" t="s">
        <v>184</v>
      </c>
      <c r="L2" s="64">
        <v>9.9000000000000008E-3</v>
      </c>
      <c r="M2" s="64"/>
      <c r="N2" s="39" t="s">
        <v>276</v>
      </c>
      <c r="O2" s="63">
        <v>1.7801666666666665</v>
      </c>
      <c r="P2" s="40" t="s">
        <v>184</v>
      </c>
      <c r="Q2" s="64">
        <v>3.6300000000000006E-2</v>
      </c>
      <c r="S2" s="65"/>
    </row>
    <row r="3" spans="1:19" x14ac:dyDescent="0.3">
      <c r="A3" t="s">
        <v>179</v>
      </c>
      <c r="B3" s="7">
        <v>1100</v>
      </c>
      <c r="C3" s="34">
        <v>1.6500000000000001</v>
      </c>
      <c r="F3" s="37" t="s">
        <v>178</v>
      </c>
      <c r="H3" s="51"/>
      <c r="I3" s="39" t="s">
        <v>333</v>
      </c>
      <c r="J3" s="63">
        <v>1.8091333333333335</v>
      </c>
      <c r="K3" s="40" t="s">
        <v>184</v>
      </c>
      <c r="L3" s="64">
        <v>1.9433333333333334E-2</v>
      </c>
      <c r="M3" s="64"/>
      <c r="N3" s="39" t="s">
        <v>200</v>
      </c>
      <c r="O3" s="63">
        <v>1.8362666666666667</v>
      </c>
      <c r="P3" s="40" t="s">
        <v>184</v>
      </c>
      <c r="Q3" s="64">
        <v>1.6499999999999997E-2</v>
      </c>
      <c r="S3" s="65"/>
    </row>
    <row r="4" spans="1:19" x14ac:dyDescent="0.3">
      <c r="A4" t="s">
        <v>180</v>
      </c>
      <c r="B4" s="7">
        <v>950</v>
      </c>
      <c r="C4" s="34">
        <v>1.6500000000000001</v>
      </c>
      <c r="F4" s="37" t="s">
        <v>178</v>
      </c>
      <c r="I4" s="39" t="s">
        <v>293</v>
      </c>
      <c r="J4" s="63">
        <v>1.7834666666666665</v>
      </c>
      <c r="K4" s="40" t="s">
        <v>184</v>
      </c>
      <c r="L4" s="64">
        <v>1.9066666666666666E-2</v>
      </c>
      <c r="M4" s="64"/>
      <c r="N4" s="39" t="s">
        <v>267</v>
      </c>
      <c r="O4" s="63">
        <v>1.9374666666666667</v>
      </c>
      <c r="P4" s="40" t="s">
        <v>184</v>
      </c>
      <c r="Q4" s="64">
        <v>2.0166666666666666E-2</v>
      </c>
      <c r="S4" s="65"/>
    </row>
    <row r="5" spans="1:19" x14ac:dyDescent="0.3">
      <c r="A5" t="s">
        <v>181</v>
      </c>
      <c r="B5" s="7">
        <v>785</v>
      </c>
      <c r="C5" s="34">
        <v>1.6500000000000001</v>
      </c>
      <c r="F5" s="37" t="s">
        <v>178</v>
      </c>
      <c r="I5" s="39" t="s">
        <v>305</v>
      </c>
      <c r="J5" s="63">
        <v>1.8084</v>
      </c>
      <c r="K5" s="40" t="s">
        <v>184</v>
      </c>
      <c r="L5" s="64">
        <v>6.9666666666666661E-3</v>
      </c>
      <c r="M5" s="64"/>
      <c r="N5" s="39" t="s">
        <v>291</v>
      </c>
      <c r="O5" s="63">
        <v>1.9117999999999997</v>
      </c>
      <c r="P5" s="40" t="s">
        <v>184</v>
      </c>
      <c r="Q5" s="64">
        <v>3.2266666666666673E-2</v>
      </c>
      <c r="S5" s="65"/>
    </row>
    <row r="6" spans="1:19" x14ac:dyDescent="0.3">
      <c r="A6" t="s">
        <v>182</v>
      </c>
      <c r="B6" s="7">
        <v>880</v>
      </c>
      <c r="C6" s="34">
        <v>1.6500000000000001</v>
      </c>
      <c r="F6" s="37" t="s">
        <v>178</v>
      </c>
      <c r="I6" s="39" t="s">
        <v>289</v>
      </c>
      <c r="J6" s="63">
        <v>1.7489999999999999</v>
      </c>
      <c r="K6" s="40" t="s">
        <v>184</v>
      </c>
      <c r="L6" s="64">
        <v>4.3999999999999994E-3</v>
      </c>
      <c r="M6" s="64"/>
      <c r="N6" s="39" t="s">
        <v>189</v>
      </c>
      <c r="O6" s="63">
        <v>1.7310333333333334</v>
      </c>
      <c r="P6" s="40" t="s">
        <v>184</v>
      </c>
      <c r="Q6" s="64">
        <v>1.2833333333333334E-2</v>
      </c>
      <c r="S6" s="65"/>
    </row>
    <row r="7" spans="1:19" x14ac:dyDescent="0.3">
      <c r="A7" s="39" t="s">
        <v>183</v>
      </c>
      <c r="B7" s="7">
        <v>675</v>
      </c>
      <c r="C7" s="35">
        <v>1.7702666666666669</v>
      </c>
      <c r="D7" s="40" t="s">
        <v>184</v>
      </c>
      <c r="E7" s="38">
        <v>1.3199999999999998E-2</v>
      </c>
      <c r="F7" s="4" t="s">
        <v>185</v>
      </c>
      <c r="G7" s="37" t="s">
        <v>186</v>
      </c>
      <c r="I7" s="39" t="s">
        <v>329</v>
      </c>
      <c r="J7" s="63">
        <v>1.6965666666666666</v>
      </c>
      <c r="K7" s="40" t="s">
        <v>184</v>
      </c>
      <c r="L7" s="64">
        <v>1.21E-2</v>
      </c>
      <c r="M7" s="64"/>
      <c r="N7" s="39" t="s">
        <v>318</v>
      </c>
      <c r="O7" s="63">
        <v>1.7453333333333332</v>
      </c>
      <c r="P7" s="40" t="s">
        <v>184</v>
      </c>
      <c r="Q7" s="64">
        <v>7.6999999999999994E-3</v>
      </c>
      <c r="S7" s="65"/>
    </row>
    <row r="8" spans="1:19" x14ac:dyDescent="0.3">
      <c r="A8" s="39" t="s">
        <v>187</v>
      </c>
      <c r="B8" s="7">
        <v>720</v>
      </c>
      <c r="C8" s="35">
        <v>1.7086666666666668</v>
      </c>
      <c r="D8" s="40" t="s">
        <v>184</v>
      </c>
      <c r="E8" s="38">
        <v>1.43E-2</v>
      </c>
      <c r="F8" s="4" t="s">
        <v>188</v>
      </c>
      <c r="G8" s="37" t="s">
        <v>186</v>
      </c>
      <c r="I8" s="39" t="s">
        <v>278</v>
      </c>
      <c r="J8" s="63">
        <v>1.7735666666666667</v>
      </c>
      <c r="K8" s="40" t="s">
        <v>184</v>
      </c>
      <c r="L8" s="64">
        <v>7.6999999999999994E-3</v>
      </c>
      <c r="M8" s="64"/>
      <c r="N8" s="39" t="s">
        <v>325</v>
      </c>
      <c r="O8" s="63">
        <v>1.8476333333333335</v>
      </c>
      <c r="P8" s="40" t="s">
        <v>184</v>
      </c>
      <c r="Q8" s="64">
        <v>1.6499999999999997E-2</v>
      </c>
      <c r="S8" s="65"/>
    </row>
    <row r="9" spans="1:19" x14ac:dyDescent="0.3">
      <c r="A9" s="39" t="s">
        <v>189</v>
      </c>
      <c r="B9" s="7">
        <v>595</v>
      </c>
      <c r="C9" s="35">
        <v>1.7310333333333334</v>
      </c>
      <c r="D9" s="40" t="s">
        <v>184</v>
      </c>
      <c r="E9" s="38">
        <v>1.2833333333333334E-2</v>
      </c>
      <c r="F9" s="4" t="s">
        <v>190</v>
      </c>
      <c r="G9" s="37" t="s">
        <v>186</v>
      </c>
      <c r="I9" s="39" t="s">
        <v>246</v>
      </c>
      <c r="J9" s="63">
        <v>1.7772333333333334</v>
      </c>
      <c r="K9" s="40" t="s">
        <v>184</v>
      </c>
      <c r="L9" s="64">
        <v>1.5033333333333334E-2</v>
      </c>
      <c r="M9" s="64"/>
      <c r="N9" s="39" t="s">
        <v>303</v>
      </c>
      <c r="O9" s="63">
        <v>1.8315000000000001</v>
      </c>
      <c r="P9" s="40" t="s">
        <v>184</v>
      </c>
      <c r="Q9" s="64">
        <v>7.3333333333333334E-4</v>
      </c>
      <c r="S9" s="65"/>
    </row>
    <row r="10" spans="1:19" x14ac:dyDescent="0.3">
      <c r="A10" s="39" t="s">
        <v>191</v>
      </c>
      <c r="B10" s="7">
        <v>540</v>
      </c>
      <c r="C10" s="35">
        <v>1.7024333333333332</v>
      </c>
      <c r="D10" s="40" t="s">
        <v>184</v>
      </c>
      <c r="E10" s="38">
        <v>6.2333333333333329E-3</v>
      </c>
      <c r="F10" s="4" t="s">
        <v>192</v>
      </c>
      <c r="G10" s="37" t="s">
        <v>186</v>
      </c>
      <c r="I10" s="39" t="s">
        <v>187</v>
      </c>
      <c r="J10" s="63">
        <v>1.7086666666666668</v>
      </c>
      <c r="K10" s="40" t="s">
        <v>184</v>
      </c>
      <c r="L10" s="64">
        <v>1.43E-2</v>
      </c>
      <c r="M10" s="64"/>
      <c r="N10" s="39" t="s">
        <v>251</v>
      </c>
      <c r="O10" s="63">
        <v>1.8480000000000001</v>
      </c>
      <c r="P10" s="40" t="s">
        <v>184</v>
      </c>
      <c r="Q10" s="64">
        <v>1.5766666666666668E-2</v>
      </c>
      <c r="S10" s="65"/>
    </row>
    <row r="11" spans="1:19" x14ac:dyDescent="0.3">
      <c r="A11" s="39" t="s">
        <v>193</v>
      </c>
      <c r="B11" s="7">
        <v>545</v>
      </c>
      <c r="C11" s="35">
        <v>1.8322333333333332</v>
      </c>
      <c r="D11" s="40" t="s">
        <v>184</v>
      </c>
      <c r="E11" s="38">
        <v>3.0066666666666669E-2</v>
      </c>
      <c r="F11" s="4" t="s">
        <v>194</v>
      </c>
      <c r="G11" s="37" t="s">
        <v>186</v>
      </c>
      <c r="I11" s="39" t="s">
        <v>183</v>
      </c>
      <c r="J11" s="63">
        <v>1.7702666666666669</v>
      </c>
      <c r="K11" s="40" t="s">
        <v>184</v>
      </c>
      <c r="L11" s="64">
        <v>1.3199999999999998E-2</v>
      </c>
      <c r="M11" s="64"/>
      <c r="N11" s="39" t="s">
        <v>258</v>
      </c>
      <c r="O11" s="63">
        <v>1.8450666666666666</v>
      </c>
      <c r="P11" s="40" t="s">
        <v>184</v>
      </c>
      <c r="Q11" s="64">
        <v>1.5766666666666668E-2</v>
      </c>
      <c r="S11" s="65"/>
    </row>
    <row r="12" spans="1:19" x14ac:dyDescent="0.3">
      <c r="A12" t="s">
        <v>195</v>
      </c>
      <c r="B12" s="7">
        <v>750</v>
      </c>
      <c r="C12" s="34">
        <v>1.6500000000000001</v>
      </c>
      <c r="F12" s="37" t="s">
        <v>178</v>
      </c>
      <c r="I12" s="39" t="s">
        <v>210</v>
      </c>
      <c r="J12" s="63">
        <v>1.7526666666666666</v>
      </c>
      <c r="K12" s="40" t="s">
        <v>184</v>
      </c>
      <c r="L12" s="64">
        <v>1.7599999999999998E-2</v>
      </c>
      <c r="M12" s="64"/>
      <c r="N12" s="39" t="s">
        <v>282</v>
      </c>
      <c r="O12" s="63">
        <v>1.9239000000000004</v>
      </c>
      <c r="P12" s="40" t="s">
        <v>184</v>
      </c>
      <c r="Q12" s="64">
        <v>1.3933333333333332E-2</v>
      </c>
      <c r="S12" s="65"/>
    </row>
    <row r="13" spans="1:19" x14ac:dyDescent="0.3">
      <c r="A13" t="s">
        <v>196</v>
      </c>
      <c r="B13" s="7">
        <v>1000</v>
      </c>
      <c r="C13" s="34">
        <v>1.6500000000000001</v>
      </c>
      <c r="F13" s="37" t="s">
        <v>178</v>
      </c>
      <c r="I13" s="39" t="s">
        <v>219</v>
      </c>
      <c r="J13" s="63">
        <v>1.7794333333333334</v>
      </c>
      <c r="K13" s="40" t="s">
        <v>184</v>
      </c>
      <c r="L13" s="64">
        <v>1.3199999999999998E-2</v>
      </c>
      <c r="M13" s="64"/>
      <c r="N13" s="39" t="s">
        <v>295</v>
      </c>
      <c r="O13" s="63">
        <v>1.9536</v>
      </c>
      <c r="P13" s="40" t="s">
        <v>184</v>
      </c>
      <c r="Q13" s="64">
        <v>1.21E-2</v>
      </c>
      <c r="S13" s="65"/>
    </row>
    <row r="14" spans="1:19" x14ac:dyDescent="0.3">
      <c r="A14" t="s">
        <v>197</v>
      </c>
      <c r="B14" s="7">
        <v>900</v>
      </c>
      <c r="C14" s="34">
        <v>1.6500000000000001</v>
      </c>
      <c r="F14" s="37" t="s">
        <v>178</v>
      </c>
      <c r="I14" s="39" t="s">
        <v>234</v>
      </c>
      <c r="J14" s="63">
        <v>1.8029000000000002</v>
      </c>
      <c r="K14" s="40" t="s">
        <v>184</v>
      </c>
      <c r="L14" s="64">
        <v>4.3999999999999994E-3</v>
      </c>
      <c r="M14" s="64"/>
      <c r="N14" s="39" t="s">
        <v>321</v>
      </c>
      <c r="O14" s="63">
        <v>1.8238000000000001</v>
      </c>
      <c r="P14" s="40" t="s">
        <v>184</v>
      </c>
      <c r="Q14" s="64">
        <v>5.8666666666666667E-3</v>
      </c>
      <c r="S14" s="65"/>
    </row>
    <row r="15" spans="1:19" x14ac:dyDescent="0.3">
      <c r="A15" t="s">
        <v>198</v>
      </c>
      <c r="B15" s="7">
        <v>390</v>
      </c>
      <c r="C15" s="34">
        <v>1.6500000000000001</v>
      </c>
      <c r="F15" s="37" t="s">
        <v>178</v>
      </c>
      <c r="I15" s="39" t="s">
        <v>193</v>
      </c>
      <c r="J15" s="63">
        <v>1.8322333333333332</v>
      </c>
      <c r="K15" s="40" t="s">
        <v>184</v>
      </c>
      <c r="L15" s="64">
        <v>3.0066666666666669E-2</v>
      </c>
      <c r="M15" s="64"/>
      <c r="N15" s="39" t="s">
        <v>334</v>
      </c>
      <c r="O15" s="63">
        <v>1.8516666666666666</v>
      </c>
      <c r="P15" s="40" t="s">
        <v>184</v>
      </c>
      <c r="Q15" s="64">
        <v>1.3199999999999998E-2</v>
      </c>
      <c r="S15" s="65"/>
    </row>
    <row r="16" spans="1:19" x14ac:dyDescent="0.3">
      <c r="A16" t="s">
        <v>199</v>
      </c>
      <c r="B16" s="7">
        <v>1050</v>
      </c>
      <c r="C16" s="34">
        <v>1.6500000000000001</v>
      </c>
      <c r="F16" s="37" t="s">
        <v>178</v>
      </c>
      <c r="I16" s="39" t="s">
        <v>286</v>
      </c>
      <c r="J16" s="63">
        <v>1.7266333333333332</v>
      </c>
      <c r="K16" s="40" t="s">
        <v>184</v>
      </c>
      <c r="L16" s="64">
        <v>2.7499999999999997E-2</v>
      </c>
      <c r="M16" s="64"/>
      <c r="N16" s="39" t="s">
        <v>271</v>
      </c>
      <c r="O16" s="63">
        <v>1.8963999999999999</v>
      </c>
      <c r="P16" s="40" t="s">
        <v>184</v>
      </c>
      <c r="Q16" s="64">
        <v>6.2333333333333329E-3</v>
      </c>
      <c r="S16" s="65"/>
    </row>
    <row r="17" spans="1:19" x14ac:dyDescent="0.3">
      <c r="A17" s="39" t="s">
        <v>200</v>
      </c>
      <c r="B17" s="7">
        <v>400</v>
      </c>
      <c r="C17" s="35">
        <v>1.8362666666666667</v>
      </c>
      <c r="D17" s="40" t="s">
        <v>184</v>
      </c>
      <c r="E17" s="38">
        <v>1.6499999999999997E-2</v>
      </c>
      <c r="F17" s="4" t="s">
        <v>201</v>
      </c>
      <c r="G17" s="37" t="s">
        <v>186</v>
      </c>
      <c r="I17" s="39" t="s">
        <v>214</v>
      </c>
      <c r="J17" s="63">
        <v>1.8058333333333332</v>
      </c>
      <c r="K17" s="40" t="s">
        <v>184</v>
      </c>
      <c r="L17" s="64">
        <v>9.1666666666666667E-3</v>
      </c>
      <c r="M17" s="64"/>
      <c r="N17" s="39" t="s">
        <v>335</v>
      </c>
      <c r="O17" s="63">
        <v>1.8897999999999999</v>
      </c>
      <c r="P17" s="40" t="s">
        <v>184</v>
      </c>
      <c r="Q17" s="64">
        <v>1.3933333333333332E-2</v>
      </c>
      <c r="S17" s="65"/>
    </row>
    <row r="18" spans="1:19" x14ac:dyDescent="0.3">
      <c r="A18" t="s">
        <v>202</v>
      </c>
      <c r="B18" s="7">
        <v>900</v>
      </c>
      <c r="C18" s="34">
        <v>1.6500000000000001</v>
      </c>
      <c r="F18" s="37" t="s">
        <v>178</v>
      </c>
      <c r="I18" s="39" t="s">
        <v>212</v>
      </c>
      <c r="J18" s="63">
        <v>1.8161000000000003</v>
      </c>
      <c r="K18" s="40" t="s">
        <v>184</v>
      </c>
      <c r="L18" s="64">
        <v>6.5999999999999991E-3</v>
      </c>
      <c r="M18" s="64"/>
      <c r="N18" s="39" t="s">
        <v>222</v>
      </c>
      <c r="O18" s="63">
        <v>1.8454333333333333</v>
      </c>
      <c r="P18" s="40" t="s">
        <v>184</v>
      </c>
      <c r="Q18" s="64">
        <v>1.1733333333333333E-2</v>
      </c>
      <c r="S18" s="65"/>
    </row>
    <row r="19" spans="1:19" x14ac:dyDescent="0.3">
      <c r="A19" t="s">
        <v>203</v>
      </c>
      <c r="B19" s="7">
        <v>750</v>
      </c>
      <c r="C19" s="34">
        <v>1.6500000000000001</v>
      </c>
      <c r="F19" s="37" t="s">
        <v>178</v>
      </c>
      <c r="I19" s="39" t="s">
        <v>323</v>
      </c>
      <c r="J19" s="63">
        <v>1.8175666666666668</v>
      </c>
      <c r="K19" s="40" t="s">
        <v>184</v>
      </c>
      <c r="L19" s="64">
        <v>8.0666666666666682E-3</v>
      </c>
      <c r="M19" s="64"/>
      <c r="N19" s="39" t="s">
        <v>316</v>
      </c>
      <c r="O19" s="63">
        <v>1.8553333333333333</v>
      </c>
      <c r="P19" s="40" t="s">
        <v>184</v>
      </c>
      <c r="Q19" s="64">
        <v>1.6499999999999997E-2</v>
      </c>
      <c r="S19" s="65"/>
    </row>
    <row r="20" spans="1:19" x14ac:dyDescent="0.3">
      <c r="A20" t="s">
        <v>204</v>
      </c>
      <c r="B20" s="7">
        <v>650</v>
      </c>
      <c r="C20" s="41">
        <v>1.7350666666666668</v>
      </c>
      <c r="D20" s="42" t="s">
        <v>184</v>
      </c>
      <c r="E20" s="43">
        <v>9.9000000000000008E-3</v>
      </c>
      <c r="F20" s="37" t="s">
        <v>178</v>
      </c>
      <c r="G20" s="37"/>
      <c r="I20" s="39" t="s">
        <v>269</v>
      </c>
      <c r="J20" s="63">
        <v>1.8197666666666665</v>
      </c>
      <c r="K20" s="40" t="s">
        <v>184</v>
      </c>
      <c r="L20" s="64">
        <v>1.1733333333333333E-2</v>
      </c>
      <c r="M20" s="64"/>
      <c r="N20" s="39" t="s">
        <v>241</v>
      </c>
      <c r="O20" s="63">
        <v>2.0225333333333331</v>
      </c>
      <c r="P20" s="40" t="s">
        <v>184</v>
      </c>
      <c r="Q20" s="64">
        <v>1.9066666666666666E-2</v>
      </c>
      <c r="S20" s="65"/>
    </row>
    <row r="21" spans="1:19" x14ac:dyDescent="0.3">
      <c r="A21" t="s">
        <v>205</v>
      </c>
      <c r="B21" s="7">
        <v>680</v>
      </c>
      <c r="C21" s="34">
        <v>1.7086666666666668</v>
      </c>
      <c r="D21" s="34" t="s">
        <v>184</v>
      </c>
      <c r="E21" s="44">
        <v>1.43E-2</v>
      </c>
      <c r="F21" s="37" t="s">
        <v>178</v>
      </c>
      <c r="G21" s="37"/>
      <c r="I21" s="39" t="s">
        <v>327</v>
      </c>
      <c r="J21" s="63">
        <v>1.7985</v>
      </c>
      <c r="K21" s="40" t="s">
        <v>184</v>
      </c>
      <c r="L21" s="64">
        <v>2.1266666666666666E-2</v>
      </c>
      <c r="M21" s="64"/>
      <c r="N21" s="39" t="s">
        <v>299</v>
      </c>
      <c r="O21" s="63">
        <v>2.0042</v>
      </c>
      <c r="P21" s="40" t="s">
        <v>184</v>
      </c>
      <c r="Q21" s="64">
        <v>9.9000000000000008E-3</v>
      </c>
      <c r="S21" s="65"/>
    </row>
    <row r="22" spans="1:19" x14ac:dyDescent="0.3">
      <c r="A22" s="39" t="s">
        <v>206</v>
      </c>
      <c r="B22" s="7">
        <v>545</v>
      </c>
      <c r="C22" s="35">
        <v>1.8201333333333334</v>
      </c>
      <c r="D22" s="40" t="s">
        <v>184</v>
      </c>
      <c r="E22" s="38">
        <v>9.9000000000000008E-3</v>
      </c>
      <c r="F22" s="4" t="s">
        <v>207</v>
      </c>
      <c r="G22" s="37" t="s">
        <v>186</v>
      </c>
      <c r="I22" s="39" t="s">
        <v>191</v>
      </c>
      <c r="J22" s="63">
        <v>1.7024333333333332</v>
      </c>
      <c r="K22" s="40" t="s">
        <v>184</v>
      </c>
      <c r="L22" s="64">
        <v>6.2333333333333329E-3</v>
      </c>
      <c r="M22" s="64"/>
      <c r="N22" s="39" t="s">
        <v>300</v>
      </c>
      <c r="O22" s="63">
        <v>1.9257333333333333</v>
      </c>
      <c r="P22" s="40" t="s">
        <v>184</v>
      </c>
      <c r="Q22" s="64">
        <v>9.9000000000000008E-3</v>
      </c>
      <c r="S22" s="65"/>
    </row>
    <row r="23" spans="1:19" x14ac:dyDescent="0.3">
      <c r="A23" t="s">
        <v>208</v>
      </c>
      <c r="B23" s="7">
        <v>900</v>
      </c>
      <c r="C23" s="34">
        <v>1.6500000000000001</v>
      </c>
      <c r="F23" s="37" t="s">
        <v>178</v>
      </c>
      <c r="I23" s="39" t="s">
        <v>236</v>
      </c>
      <c r="J23" s="63">
        <v>1.6984000000000001</v>
      </c>
      <c r="K23" s="40" t="s">
        <v>184</v>
      </c>
      <c r="L23" s="64">
        <v>9.9000000000000008E-3</v>
      </c>
      <c r="M23" s="64"/>
      <c r="N23" s="69" t="s">
        <v>336</v>
      </c>
      <c r="O23" s="65">
        <f>SUBTOTAL(101,ConiferousWoods[Mean CO2])</f>
        <v>1.8717460317460317</v>
      </c>
      <c r="P23" s="67" t="s">
        <v>184</v>
      </c>
      <c r="Q23" s="66">
        <f>SUBTOTAL(101,ConiferousWoods[Spread CO2])</f>
        <v>1.4614285714285717E-2</v>
      </c>
    </row>
    <row r="24" spans="1:19" x14ac:dyDescent="0.3">
      <c r="A24" t="s">
        <v>209</v>
      </c>
      <c r="B24" s="7">
        <v>660</v>
      </c>
      <c r="C24" s="34">
        <v>1.6500000000000001</v>
      </c>
      <c r="F24" s="37" t="s">
        <v>178</v>
      </c>
      <c r="I24" s="69" t="s">
        <v>336</v>
      </c>
      <c r="J24" s="65">
        <f>SUBTOTAL(101,DeciduousWoods[Mean CO2])</f>
        <v>1.7749499999999998</v>
      </c>
      <c r="K24" s="67" t="s">
        <v>184</v>
      </c>
      <c r="L24" s="66">
        <f>SUBTOTAL(101,DeciduousWoods[Spread CO2])</f>
        <v>1.308333333333333E-2</v>
      </c>
      <c r="M24" s="66"/>
    </row>
    <row r="25" spans="1:19" x14ac:dyDescent="0.3">
      <c r="A25" s="39" t="s">
        <v>210</v>
      </c>
      <c r="B25" s="7">
        <v>545</v>
      </c>
      <c r="C25" s="35">
        <v>1.7526666666666666</v>
      </c>
      <c r="D25" s="40" t="s">
        <v>184</v>
      </c>
      <c r="E25" s="38">
        <v>1.7599999999999998E-2</v>
      </c>
      <c r="F25" s="4" t="s">
        <v>211</v>
      </c>
      <c r="G25" s="37" t="s">
        <v>186</v>
      </c>
      <c r="I25" s="52"/>
      <c r="J25" s="53"/>
      <c r="K25" s="54"/>
      <c r="L25" s="33"/>
      <c r="M25" s="33"/>
      <c r="N25" s="52"/>
      <c r="O25" s="53"/>
      <c r="P25" s="55"/>
      <c r="Q25" s="33"/>
    </row>
    <row r="26" spans="1:19" x14ac:dyDescent="0.3">
      <c r="A26" s="39" t="s">
        <v>212</v>
      </c>
      <c r="B26" s="7">
        <v>560</v>
      </c>
      <c r="C26" s="35">
        <v>1.8161000000000003</v>
      </c>
      <c r="D26" s="40" t="s">
        <v>184</v>
      </c>
      <c r="E26" s="38">
        <v>6.5999999999999991E-3</v>
      </c>
      <c r="F26" s="4" t="s">
        <v>213</v>
      </c>
      <c r="G26" s="37" t="s">
        <v>186</v>
      </c>
      <c r="J26" s="39"/>
      <c r="K26" s="39"/>
      <c r="L26" s="39"/>
      <c r="M26" s="39"/>
      <c r="O26" s="35"/>
      <c r="P26" s="40"/>
      <c r="Q26" s="38"/>
    </row>
    <row r="27" spans="1:19" x14ac:dyDescent="0.3">
      <c r="A27" s="39" t="s">
        <v>214</v>
      </c>
      <c r="B27" s="7">
        <v>385</v>
      </c>
      <c r="C27" s="35">
        <v>1.8058333333333332</v>
      </c>
      <c r="D27" s="40" t="s">
        <v>184</v>
      </c>
      <c r="E27" s="38">
        <v>9.1666666666666667E-3</v>
      </c>
      <c r="F27" s="4" t="s">
        <v>215</v>
      </c>
      <c r="G27" s="37" t="s">
        <v>186</v>
      </c>
    </row>
    <row r="28" spans="1:19" x14ac:dyDescent="0.3">
      <c r="A28" t="s">
        <v>216</v>
      </c>
      <c r="B28" s="7">
        <v>700</v>
      </c>
      <c r="C28" s="34">
        <v>1.6500000000000001</v>
      </c>
      <c r="F28" s="37" t="s">
        <v>178</v>
      </c>
    </row>
    <row r="29" spans="1:19" x14ac:dyDescent="0.3">
      <c r="A29" s="39" t="s">
        <v>217</v>
      </c>
      <c r="B29" s="7">
        <v>485</v>
      </c>
      <c r="C29" s="35">
        <v>1.8091333333333335</v>
      </c>
      <c r="D29" s="40" t="s">
        <v>184</v>
      </c>
      <c r="E29" s="38">
        <v>1.9433333333333334E-2</v>
      </c>
      <c r="F29" s="4" t="s">
        <v>218</v>
      </c>
      <c r="G29" s="37" t="s">
        <v>186</v>
      </c>
      <c r="I29" s="52"/>
      <c r="J29" s="53"/>
      <c r="K29" s="54"/>
      <c r="L29" s="33"/>
      <c r="M29" s="33"/>
      <c r="N29" s="52"/>
      <c r="O29" s="53"/>
      <c r="P29" s="55"/>
      <c r="Q29" s="33"/>
    </row>
    <row r="30" spans="1:19" x14ac:dyDescent="0.3">
      <c r="A30" s="39" t="s">
        <v>219</v>
      </c>
      <c r="B30" s="7">
        <v>435</v>
      </c>
      <c r="C30" s="35">
        <v>1.7794333333333334</v>
      </c>
      <c r="D30" s="40" t="s">
        <v>184</v>
      </c>
      <c r="E30" s="38">
        <v>1.3199999999999998E-2</v>
      </c>
      <c r="F30" s="4" t="s">
        <v>220</v>
      </c>
      <c r="G30" s="37" t="s">
        <v>186</v>
      </c>
      <c r="I30" s="52"/>
      <c r="J30" s="53"/>
      <c r="K30" s="54"/>
      <c r="L30" s="33"/>
      <c r="M30" s="33"/>
      <c r="N30" s="52"/>
      <c r="O30" s="53"/>
      <c r="P30" s="55"/>
      <c r="Q30" s="33"/>
    </row>
    <row r="31" spans="1:19" x14ac:dyDescent="0.3">
      <c r="A31" t="s">
        <v>221</v>
      </c>
      <c r="B31" s="7">
        <v>380</v>
      </c>
      <c r="C31" s="41">
        <v>1.9841555555555555</v>
      </c>
      <c r="D31" s="42" t="s">
        <v>184</v>
      </c>
      <c r="E31" s="43">
        <v>1.2955555555555559E-2</v>
      </c>
      <c r="F31" s="37" t="s">
        <v>178</v>
      </c>
      <c r="G31" s="37"/>
      <c r="I31" s="52"/>
      <c r="J31" s="53"/>
      <c r="K31" s="54"/>
      <c r="L31" s="33"/>
      <c r="M31" s="33"/>
      <c r="N31" s="52"/>
      <c r="O31" s="53"/>
      <c r="P31" s="55"/>
      <c r="Q31" s="33"/>
    </row>
    <row r="32" spans="1:19" x14ac:dyDescent="0.3">
      <c r="A32" s="39" t="s">
        <v>222</v>
      </c>
      <c r="B32" s="7">
        <v>450</v>
      </c>
      <c r="C32" s="35">
        <v>1.8454333333333333</v>
      </c>
      <c r="D32" s="40" t="s">
        <v>184</v>
      </c>
      <c r="E32" s="38">
        <v>1.1733333333333333E-2</v>
      </c>
      <c r="F32" s="4" t="s">
        <v>223</v>
      </c>
      <c r="G32" s="37" t="s">
        <v>186</v>
      </c>
      <c r="I32" s="52"/>
      <c r="J32" s="53"/>
      <c r="K32" s="54"/>
      <c r="L32" s="33"/>
      <c r="M32" s="33"/>
      <c r="N32" s="52"/>
      <c r="O32" s="53"/>
      <c r="P32" s="55"/>
      <c r="Q32" s="33"/>
    </row>
    <row r="33" spans="1:7" x14ac:dyDescent="0.3">
      <c r="A33" t="s">
        <v>224</v>
      </c>
      <c r="B33" s="7">
        <v>550</v>
      </c>
      <c r="C33" s="34">
        <v>1.6500000000000001</v>
      </c>
      <c r="F33" s="37" t="s">
        <v>178</v>
      </c>
    </row>
    <row r="34" spans="1:7" x14ac:dyDescent="0.3">
      <c r="A34" t="s">
        <v>225</v>
      </c>
      <c r="B34" s="7">
        <v>520</v>
      </c>
      <c r="C34" s="34">
        <v>1.6500000000000001</v>
      </c>
      <c r="F34" s="37" t="s">
        <v>178</v>
      </c>
    </row>
    <row r="35" spans="1:7" x14ac:dyDescent="0.3">
      <c r="A35" t="s">
        <v>226</v>
      </c>
      <c r="B35" s="7">
        <v>575</v>
      </c>
      <c r="C35" s="34">
        <v>1.6500000000000001</v>
      </c>
      <c r="F35" s="37" t="s">
        <v>178</v>
      </c>
    </row>
    <row r="36" spans="1:7" x14ac:dyDescent="0.3">
      <c r="A36" t="s">
        <v>227</v>
      </c>
      <c r="B36" s="7">
        <v>900</v>
      </c>
      <c r="C36" s="34">
        <v>1.6500000000000001</v>
      </c>
      <c r="F36" s="37" t="s">
        <v>178</v>
      </c>
    </row>
    <row r="37" spans="1:7" x14ac:dyDescent="0.3">
      <c r="A37" t="s">
        <v>228</v>
      </c>
      <c r="B37" s="7">
        <v>1050</v>
      </c>
      <c r="C37" s="34">
        <v>1.6500000000000001</v>
      </c>
      <c r="F37" s="37" t="s">
        <v>178</v>
      </c>
    </row>
    <row r="38" spans="1:7" x14ac:dyDescent="0.3">
      <c r="A38" t="s">
        <v>229</v>
      </c>
      <c r="B38" s="7">
        <v>850</v>
      </c>
      <c r="C38" s="34">
        <v>1.6500000000000001</v>
      </c>
      <c r="F38" s="37" t="s">
        <v>178</v>
      </c>
    </row>
    <row r="39" spans="1:7" x14ac:dyDescent="0.3">
      <c r="A39" t="s">
        <v>230</v>
      </c>
      <c r="B39" s="7">
        <v>1000</v>
      </c>
      <c r="C39" s="34">
        <v>1.6500000000000001</v>
      </c>
      <c r="F39" s="37" t="s">
        <v>178</v>
      </c>
    </row>
    <row r="40" spans="1:7" x14ac:dyDescent="0.3">
      <c r="A40" t="s">
        <v>231</v>
      </c>
      <c r="B40" s="7">
        <v>1000</v>
      </c>
      <c r="C40" s="34">
        <v>1.6500000000000001</v>
      </c>
      <c r="F40" s="37" t="s">
        <v>178</v>
      </c>
    </row>
    <row r="41" spans="1:7" x14ac:dyDescent="0.3">
      <c r="A41" t="s">
        <v>232</v>
      </c>
      <c r="B41" s="7">
        <v>420</v>
      </c>
      <c r="C41" s="41">
        <v>1.8082166666666666</v>
      </c>
      <c r="D41" s="42" t="s">
        <v>184</v>
      </c>
      <c r="E41" s="43">
        <v>2.6399999999999996E-2</v>
      </c>
      <c r="F41" s="37" t="s">
        <v>178</v>
      </c>
      <c r="G41" s="37"/>
    </row>
    <row r="42" spans="1:7" x14ac:dyDescent="0.3">
      <c r="A42" t="s">
        <v>233</v>
      </c>
      <c r="B42" s="7">
        <v>530</v>
      </c>
      <c r="C42" s="35">
        <v>1.8516666666666666</v>
      </c>
      <c r="D42" s="42" t="s">
        <v>184</v>
      </c>
      <c r="E42" s="38">
        <v>1.3199999999999998E-2</v>
      </c>
      <c r="F42" s="37" t="s">
        <v>178</v>
      </c>
      <c r="G42" s="37" t="s">
        <v>186</v>
      </c>
    </row>
    <row r="43" spans="1:7" x14ac:dyDescent="0.3">
      <c r="A43" s="39" t="s">
        <v>234</v>
      </c>
      <c r="B43" s="7">
        <v>610</v>
      </c>
      <c r="C43" s="35">
        <v>1.8029000000000002</v>
      </c>
      <c r="D43" s="40" t="s">
        <v>184</v>
      </c>
      <c r="E43" s="38">
        <v>4.3999999999999994E-3</v>
      </c>
      <c r="F43" s="4" t="s">
        <v>235</v>
      </c>
      <c r="G43" s="37" t="s">
        <v>186</v>
      </c>
    </row>
    <row r="44" spans="1:7" x14ac:dyDescent="0.3">
      <c r="A44" s="39" t="s">
        <v>236</v>
      </c>
      <c r="B44" s="7">
        <v>650</v>
      </c>
      <c r="C44" s="35">
        <v>1.6984000000000001</v>
      </c>
      <c r="D44" s="40" t="s">
        <v>184</v>
      </c>
      <c r="E44" s="38">
        <v>9.9000000000000008E-3</v>
      </c>
      <c r="F44" s="4" t="s">
        <v>192</v>
      </c>
      <c r="G44" s="37" t="s">
        <v>186</v>
      </c>
    </row>
    <row r="45" spans="1:7" x14ac:dyDescent="0.3">
      <c r="A45" t="s">
        <v>237</v>
      </c>
      <c r="B45" s="7">
        <v>560</v>
      </c>
      <c r="C45" s="41">
        <v>1.8052833333333334</v>
      </c>
      <c r="D45" s="42" t="s">
        <v>184</v>
      </c>
      <c r="E45" s="43">
        <v>1.3841666666666667E-2</v>
      </c>
      <c r="F45" s="37" t="s">
        <v>178</v>
      </c>
      <c r="G45" s="37"/>
    </row>
    <row r="46" spans="1:7" x14ac:dyDescent="0.3">
      <c r="A46" t="s">
        <v>238</v>
      </c>
      <c r="B46" s="7">
        <v>690</v>
      </c>
      <c r="C46" s="41">
        <v>1.7614666666666665</v>
      </c>
      <c r="D46" s="42" t="s">
        <v>184</v>
      </c>
      <c r="E46" s="43">
        <v>1.5399999999999999E-2</v>
      </c>
      <c r="F46" s="37" t="s">
        <v>178</v>
      </c>
      <c r="G46" s="37"/>
    </row>
    <row r="47" spans="1:7" x14ac:dyDescent="0.3">
      <c r="A47" t="s">
        <v>239</v>
      </c>
      <c r="B47" s="7">
        <v>680</v>
      </c>
      <c r="C47" s="41">
        <v>1.8186666666666664</v>
      </c>
      <c r="D47" s="42" t="s">
        <v>184</v>
      </c>
      <c r="E47" s="43">
        <v>9.9000000000000008E-3</v>
      </c>
      <c r="F47" s="37" t="s">
        <v>178</v>
      </c>
      <c r="G47" s="37"/>
    </row>
    <row r="48" spans="1:7" x14ac:dyDescent="0.3">
      <c r="A48" t="s">
        <v>240</v>
      </c>
      <c r="B48" s="7">
        <v>560</v>
      </c>
      <c r="C48" s="34">
        <v>1.6500000000000001</v>
      </c>
      <c r="F48" s="37" t="s">
        <v>178</v>
      </c>
    </row>
    <row r="49" spans="1:14" x14ac:dyDescent="0.3">
      <c r="A49" s="39" t="s">
        <v>241</v>
      </c>
      <c r="B49" s="45">
        <v>380</v>
      </c>
      <c r="C49" s="35">
        <v>2.0225333333333331</v>
      </c>
      <c r="D49" s="40" t="s">
        <v>184</v>
      </c>
      <c r="E49" s="38">
        <v>1.9066666666666666E-2</v>
      </c>
      <c r="F49" s="37" t="s">
        <v>186</v>
      </c>
      <c r="I49"/>
      <c r="N49"/>
    </row>
    <row r="50" spans="1:14" x14ac:dyDescent="0.3">
      <c r="A50" t="s">
        <v>242</v>
      </c>
      <c r="B50" s="7">
        <v>900</v>
      </c>
      <c r="C50" s="34">
        <v>1.6500000000000001</v>
      </c>
      <c r="F50" s="37" t="s">
        <v>178</v>
      </c>
      <c r="I50"/>
      <c r="N50"/>
    </row>
    <row r="51" spans="1:14" x14ac:dyDescent="0.3">
      <c r="A51" t="s">
        <v>243</v>
      </c>
      <c r="B51" s="7">
        <v>510</v>
      </c>
      <c r="C51" s="46">
        <v>1.7211333333333334</v>
      </c>
      <c r="D51" s="40" t="s">
        <v>184</v>
      </c>
      <c r="E51" s="38">
        <v>1.21E-2</v>
      </c>
      <c r="F51" s="37" t="s">
        <v>178</v>
      </c>
      <c r="G51" s="4" t="s">
        <v>244</v>
      </c>
      <c r="I51"/>
      <c r="N51"/>
    </row>
    <row r="52" spans="1:14" x14ac:dyDescent="0.3">
      <c r="A52" t="s">
        <v>245</v>
      </c>
      <c r="B52" s="7">
        <v>630</v>
      </c>
      <c r="C52" s="34">
        <v>1.6500000000000001</v>
      </c>
      <c r="F52" s="37" t="s">
        <v>178</v>
      </c>
      <c r="I52"/>
      <c r="N52"/>
    </row>
    <row r="53" spans="1:14" x14ac:dyDescent="0.3">
      <c r="A53" s="39" t="s">
        <v>246</v>
      </c>
      <c r="B53" s="47">
        <f>AVERAGE(735,690,770,815,675,800,735,835)</f>
        <v>756.875</v>
      </c>
      <c r="C53" s="35">
        <v>1.7772333333333334</v>
      </c>
      <c r="D53" s="40" t="s">
        <v>184</v>
      </c>
      <c r="E53" s="38">
        <v>1.5033333333333334E-2</v>
      </c>
      <c r="F53" s="4" t="s">
        <v>247</v>
      </c>
      <c r="G53" s="37" t="s">
        <v>186</v>
      </c>
      <c r="I53"/>
      <c r="N53"/>
    </row>
    <row r="54" spans="1:14" x14ac:dyDescent="0.3">
      <c r="A54" t="s">
        <v>248</v>
      </c>
      <c r="B54" s="7">
        <v>1050</v>
      </c>
      <c r="C54" s="34">
        <v>1.6500000000000001</v>
      </c>
      <c r="F54" s="37" t="s">
        <v>178</v>
      </c>
      <c r="I54"/>
      <c r="N54"/>
    </row>
    <row r="55" spans="1:14" x14ac:dyDescent="0.3">
      <c r="A55" t="s">
        <v>249</v>
      </c>
      <c r="B55" s="7">
        <v>660</v>
      </c>
      <c r="C55" s="34">
        <v>1.6500000000000001</v>
      </c>
      <c r="F55" s="37" t="s">
        <v>178</v>
      </c>
      <c r="I55"/>
      <c r="N55"/>
    </row>
    <row r="56" spans="1:14" x14ac:dyDescent="0.3">
      <c r="A56" t="s">
        <v>250</v>
      </c>
      <c r="B56" s="7">
        <v>900</v>
      </c>
      <c r="C56" s="34">
        <v>1.6500000000000001</v>
      </c>
      <c r="F56" s="37" t="s">
        <v>178</v>
      </c>
      <c r="I56"/>
      <c r="N56"/>
    </row>
    <row r="57" spans="1:14" x14ac:dyDescent="0.3">
      <c r="A57" s="39" t="s">
        <v>251</v>
      </c>
      <c r="B57" s="7">
        <v>500</v>
      </c>
      <c r="C57" s="35">
        <v>1.8480000000000001</v>
      </c>
      <c r="D57" s="40" t="s">
        <v>184</v>
      </c>
      <c r="E57" s="38">
        <v>1.5766666666666668E-2</v>
      </c>
      <c r="F57" s="4" t="s">
        <v>252</v>
      </c>
      <c r="G57" s="37" t="s">
        <v>186</v>
      </c>
      <c r="I57"/>
      <c r="N57"/>
    </row>
    <row r="58" spans="1:14" x14ac:dyDescent="0.3">
      <c r="A58" t="s">
        <v>253</v>
      </c>
      <c r="B58" s="7">
        <v>850</v>
      </c>
      <c r="C58" s="34">
        <v>1.6500000000000001</v>
      </c>
      <c r="F58" s="37" t="s">
        <v>178</v>
      </c>
      <c r="I58"/>
      <c r="N58"/>
    </row>
    <row r="59" spans="1:14" x14ac:dyDescent="0.3">
      <c r="A59" t="s">
        <v>254</v>
      </c>
      <c r="B59" s="7">
        <v>650</v>
      </c>
      <c r="C59" s="34">
        <v>1.6500000000000001</v>
      </c>
      <c r="F59" s="37" t="s">
        <v>178</v>
      </c>
      <c r="I59"/>
      <c r="N59"/>
    </row>
    <row r="60" spans="1:14" x14ac:dyDescent="0.3">
      <c r="A60" t="s">
        <v>255</v>
      </c>
      <c r="B60" s="7">
        <v>550</v>
      </c>
      <c r="C60" s="41">
        <v>1.7381833333333334</v>
      </c>
      <c r="D60" s="42" t="s">
        <v>184</v>
      </c>
      <c r="E60" s="43">
        <v>1.0266666666666667E-2</v>
      </c>
      <c r="F60" s="37" t="s">
        <v>178</v>
      </c>
      <c r="G60" s="37"/>
      <c r="I60"/>
      <c r="N60"/>
    </row>
    <row r="61" spans="1:14" x14ac:dyDescent="0.3">
      <c r="A61" t="s">
        <v>256</v>
      </c>
      <c r="B61" s="7">
        <v>565</v>
      </c>
      <c r="C61" s="34">
        <v>1.6500000000000001</v>
      </c>
      <c r="F61" s="37" t="s">
        <v>178</v>
      </c>
      <c r="I61"/>
      <c r="N61"/>
    </row>
    <row r="62" spans="1:14" x14ac:dyDescent="0.3">
      <c r="A62" t="s">
        <v>257</v>
      </c>
      <c r="B62" s="7">
        <v>560</v>
      </c>
      <c r="C62" s="34">
        <v>1.6500000000000001</v>
      </c>
      <c r="F62" s="37" t="s">
        <v>178</v>
      </c>
      <c r="I62"/>
      <c r="N62"/>
    </row>
    <row r="63" spans="1:14" x14ac:dyDescent="0.3">
      <c r="A63" s="39" t="s">
        <v>258</v>
      </c>
      <c r="B63" s="7">
        <v>465</v>
      </c>
      <c r="C63" s="35">
        <v>1.8450666666666666</v>
      </c>
      <c r="D63" s="40" t="s">
        <v>184</v>
      </c>
      <c r="E63" s="38">
        <v>1.5766666666666668E-2</v>
      </c>
      <c r="F63" s="4" t="s">
        <v>259</v>
      </c>
      <c r="G63" s="37" t="s">
        <v>186</v>
      </c>
      <c r="I63"/>
      <c r="N63"/>
    </row>
    <row r="64" spans="1:14" x14ac:dyDescent="0.3">
      <c r="A64" t="s">
        <v>260</v>
      </c>
      <c r="B64" s="7">
        <v>625</v>
      </c>
      <c r="C64" s="34">
        <v>1.6500000000000001</v>
      </c>
      <c r="F64" s="37" t="s">
        <v>178</v>
      </c>
      <c r="I64"/>
      <c r="N64"/>
    </row>
    <row r="65" spans="1:14" x14ac:dyDescent="0.3">
      <c r="A65" t="s">
        <v>261</v>
      </c>
      <c r="B65" s="7">
        <v>655</v>
      </c>
      <c r="C65" s="34">
        <v>1.6500000000000001</v>
      </c>
      <c r="F65" s="37" t="s">
        <v>178</v>
      </c>
      <c r="I65"/>
      <c r="N65"/>
    </row>
    <row r="66" spans="1:14" x14ac:dyDescent="0.3">
      <c r="A66" t="s">
        <v>262</v>
      </c>
      <c r="B66" s="7">
        <v>950</v>
      </c>
      <c r="C66" s="34">
        <v>1.6500000000000001</v>
      </c>
      <c r="F66" s="37" t="s">
        <v>178</v>
      </c>
      <c r="I66"/>
      <c r="N66"/>
    </row>
    <row r="67" spans="1:14" x14ac:dyDescent="0.3">
      <c r="A67" t="s">
        <v>263</v>
      </c>
      <c r="B67" s="7">
        <v>950</v>
      </c>
      <c r="C67" s="34">
        <v>1.6500000000000001</v>
      </c>
      <c r="F67" s="37" t="s">
        <v>178</v>
      </c>
      <c r="I67"/>
      <c r="N67"/>
    </row>
    <row r="68" spans="1:14" x14ac:dyDescent="0.3">
      <c r="A68" t="s">
        <v>264</v>
      </c>
      <c r="B68" s="7">
        <v>500</v>
      </c>
      <c r="C68" s="34">
        <v>1.6500000000000001</v>
      </c>
      <c r="F68" s="37" t="s">
        <v>178</v>
      </c>
      <c r="I68"/>
      <c r="N68"/>
    </row>
    <row r="69" spans="1:14" x14ac:dyDescent="0.3">
      <c r="A69" t="s">
        <v>265</v>
      </c>
      <c r="B69" s="7">
        <v>800</v>
      </c>
      <c r="C69" s="34">
        <v>1.6500000000000001</v>
      </c>
      <c r="F69" s="37" t="s">
        <v>178</v>
      </c>
      <c r="I69"/>
      <c r="N69"/>
    </row>
    <row r="70" spans="1:14" x14ac:dyDescent="0.3">
      <c r="A70" t="s">
        <v>266</v>
      </c>
      <c r="B70" s="7">
        <v>820</v>
      </c>
      <c r="C70" s="34">
        <v>1.6500000000000001</v>
      </c>
      <c r="F70" s="37" t="s">
        <v>178</v>
      </c>
      <c r="I70"/>
      <c r="N70"/>
    </row>
    <row r="71" spans="1:14" x14ac:dyDescent="0.3">
      <c r="A71" s="39" t="s">
        <v>267</v>
      </c>
      <c r="B71" s="7">
        <v>495</v>
      </c>
      <c r="C71" s="35">
        <v>1.9374666666666667</v>
      </c>
      <c r="D71" s="40" t="s">
        <v>184</v>
      </c>
      <c r="E71" s="38">
        <v>2.0166666666666666E-2</v>
      </c>
      <c r="F71" s="4" t="s">
        <v>268</v>
      </c>
      <c r="G71" s="37" t="s">
        <v>186</v>
      </c>
      <c r="I71"/>
      <c r="N71"/>
    </row>
    <row r="72" spans="1:14" x14ac:dyDescent="0.3">
      <c r="A72" s="39" t="s">
        <v>269</v>
      </c>
      <c r="B72" s="7">
        <v>700</v>
      </c>
      <c r="C72" s="35">
        <v>1.8197666666666665</v>
      </c>
      <c r="D72" s="40" t="s">
        <v>184</v>
      </c>
      <c r="E72" s="38">
        <v>1.1733333333333333E-2</v>
      </c>
      <c r="F72" s="4" t="s">
        <v>270</v>
      </c>
      <c r="G72" s="37" t="s">
        <v>186</v>
      </c>
      <c r="I72"/>
      <c r="N72"/>
    </row>
    <row r="73" spans="1:14" x14ac:dyDescent="0.3">
      <c r="A73" s="39" t="s">
        <v>271</v>
      </c>
      <c r="B73" s="7">
        <v>350</v>
      </c>
      <c r="C73" s="35">
        <v>1.8963999999999999</v>
      </c>
      <c r="D73" s="40" t="s">
        <v>184</v>
      </c>
      <c r="E73" s="38">
        <v>6.2333333333333329E-3</v>
      </c>
      <c r="F73" s="4" t="s">
        <v>272</v>
      </c>
      <c r="G73" s="37" t="s">
        <v>186</v>
      </c>
      <c r="I73"/>
      <c r="N73"/>
    </row>
    <row r="74" spans="1:14" x14ac:dyDescent="0.3">
      <c r="A74" t="s">
        <v>273</v>
      </c>
      <c r="B74" s="7">
        <v>920</v>
      </c>
      <c r="C74" s="34">
        <v>1.6500000000000001</v>
      </c>
      <c r="F74" s="37" t="s">
        <v>178</v>
      </c>
      <c r="I74"/>
      <c r="N74"/>
    </row>
    <row r="75" spans="1:14" x14ac:dyDescent="0.3">
      <c r="A75" t="s">
        <v>274</v>
      </c>
      <c r="B75" s="7">
        <v>440</v>
      </c>
      <c r="C75" s="34">
        <v>1.6500000000000001</v>
      </c>
      <c r="F75" s="37" t="s">
        <v>275</v>
      </c>
      <c r="H75" s="7"/>
      <c r="I75"/>
      <c r="N75"/>
    </row>
    <row r="76" spans="1:14" x14ac:dyDescent="0.3">
      <c r="A76" s="39" t="s">
        <v>276</v>
      </c>
      <c r="B76" s="7">
        <v>435</v>
      </c>
      <c r="C76" s="35">
        <v>1.7801666666666665</v>
      </c>
      <c r="D76" s="40" t="s">
        <v>184</v>
      </c>
      <c r="E76" s="38">
        <v>3.6300000000000006E-2</v>
      </c>
      <c r="F76" s="4" t="s">
        <v>277</v>
      </c>
      <c r="G76" s="37" t="s">
        <v>186</v>
      </c>
      <c r="I76"/>
      <c r="N76"/>
    </row>
    <row r="77" spans="1:14" x14ac:dyDescent="0.3">
      <c r="A77" s="39" t="s">
        <v>278</v>
      </c>
      <c r="B77" s="7">
        <v>610</v>
      </c>
      <c r="C77" s="35">
        <v>1.7735666666666667</v>
      </c>
      <c r="D77" s="40" t="s">
        <v>184</v>
      </c>
      <c r="E77" s="38">
        <v>7.6999999999999994E-3</v>
      </c>
      <c r="F77" s="4" t="s">
        <v>279</v>
      </c>
      <c r="G77" s="37" t="s">
        <v>186</v>
      </c>
      <c r="I77"/>
      <c r="N77"/>
    </row>
    <row r="78" spans="1:14" x14ac:dyDescent="0.3">
      <c r="A78" t="s">
        <v>280</v>
      </c>
      <c r="B78" s="47">
        <f>AVERAGE(510,500,465,450,545,400)</f>
        <v>478.33333333333331</v>
      </c>
      <c r="C78" s="41">
        <v>1.8525833333333332</v>
      </c>
      <c r="F78" s="37"/>
      <c r="I78"/>
      <c r="N78"/>
    </row>
    <row r="79" spans="1:14" x14ac:dyDescent="0.3">
      <c r="A79" t="s">
        <v>281</v>
      </c>
      <c r="B79" s="7">
        <v>800</v>
      </c>
      <c r="C79" s="34">
        <v>1.6500000000000001</v>
      </c>
      <c r="F79" s="37" t="s">
        <v>178</v>
      </c>
      <c r="I79"/>
      <c r="N79"/>
    </row>
    <row r="80" spans="1:14" x14ac:dyDescent="0.3">
      <c r="A80" s="39" t="s">
        <v>282</v>
      </c>
      <c r="B80" s="7">
        <v>450</v>
      </c>
      <c r="C80" s="35">
        <v>1.9239000000000004</v>
      </c>
      <c r="D80" s="40" t="s">
        <v>184</v>
      </c>
      <c r="E80" s="38">
        <v>1.3933333333333332E-2</v>
      </c>
      <c r="F80" s="4" t="s">
        <v>283</v>
      </c>
      <c r="G80" s="37" t="s">
        <v>186</v>
      </c>
      <c r="I80"/>
      <c r="N80"/>
    </row>
    <row r="81" spans="1:14" x14ac:dyDescent="0.3">
      <c r="A81" t="s">
        <v>284</v>
      </c>
      <c r="B81" s="7">
        <v>440</v>
      </c>
      <c r="C81" s="41">
        <v>1.7662333333333333</v>
      </c>
      <c r="D81" s="42" t="s">
        <v>184</v>
      </c>
      <c r="E81" s="43">
        <v>1.8333333333333333E-2</v>
      </c>
      <c r="F81" s="37" t="s">
        <v>178</v>
      </c>
      <c r="G81" s="37"/>
      <c r="I81"/>
      <c r="N81"/>
    </row>
    <row r="82" spans="1:14" x14ac:dyDescent="0.3">
      <c r="A82" t="s">
        <v>285</v>
      </c>
      <c r="B82" s="7">
        <v>850</v>
      </c>
      <c r="C82" s="34">
        <v>1.6500000000000001</v>
      </c>
      <c r="F82" s="37" t="s">
        <v>178</v>
      </c>
      <c r="I82"/>
      <c r="N82"/>
    </row>
    <row r="83" spans="1:14" x14ac:dyDescent="0.3">
      <c r="A83" s="39" t="s">
        <v>286</v>
      </c>
      <c r="B83" s="7">
        <v>415</v>
      </c>
      <c r="C83" s="35">
        <v>1.7266333333333332</v>
      </c>
      <c r="D83" s="40" t="s">
        <v>184</v>
      </c>
      <c r="E83" s="38">
        <v>2.7499999999999997E-2</v>
      </c>
      <c r="F83" s="4" t="s">
        <v>287</v>
      </c>
      <c r="G83" s="37" t="s">
        <v>186</v>
      </c>
      <c r="I83"/>
      <c r="N83"/>
    </row>
    <row r="84" spans="1:14" x14ac:dyDescent="0.3">
      <c r="A84" t="s">
        <v>288</v>
      </c>
      <c r="B84" s="7">
        <v>510</v>
      </c>
      <c r="C84" s="34">
        <v>1.6500000000000001</v>
      </c>
      <c r="F84" s="37" t="s">
        <v>178</v>
      </c>
      <c r="N84"/>
    </row>
    <row r="85" spans="1:14" x14ac:dyDescent="0.3">
      <c r="A85" s="39" t="s">
        <v>289</v>
      </c>
      <c r="B85" s="7">
        <v>450</v>
      </c>
      <c r="C85" s="35">
        <v>1.7489999999999999</v>
      </c>
      <c r="D85" s="40" t="s">
        <v>184</v>
      </c>
      <c r="E85" s="38">
        <v>4.3999999999999994E-3</v>
      </c>
      <c r="F85" s="4" t="s">
        <v>290</v>
      </c>
      <c r="G85" s="37" t="s">
        <v>186</v>
      </c>
      <c r="N85"/>
    </row>
    <row r="86" spans="1:14" x14ac:dyDescent="0.3">
      <c r="A86" s="39" t="s">
        <v>291</v>
      </c>
      <c r="B86" s="7">
        <v>370</v>
      </c>
      <c r="C86" s="35">
        <v>1.9117999999999997</v>
      </c>
      <c r="D86" s="40" t="s">
        <v>184</v>
      </c>
      <c r="E86" s="38">
        <v>3.2266666666666673E-2</v>
      </c>
      <c r="F86" s="4" t="s">
        <v>292</v>
      </c>
      <c r="G86" s="37" t="s">
        <v>186</v>
      </c>
      <c r="N86"/>
    </row>
    <row r="87" spans="1:14" x14ac:dyDescent="0.3">
      <c r="A87" s="39" t="s">
        <v>293</v>
      </c>
      <c r="B87" s="7">
        <v>610</v>
      </c>
      <c r="C87" s="35">
        <v>1.7834666666666665</v>
      </c>
      <c r="D87" s="40" t="s">
        <v>184</v>
      </c>
      <c r="E87" s="38">
        <v>1.9066666666666666E-2</v>
      </c>
      <c r="F87" s="4" t="s">
        <v>294</v>
      </c>
      <c r="G87" s="37" t="s">
        <v>186</v>
      </c>
      <c r="N87"/>
    </row>
    <row r="88" spans="1:14" x14ac:dyDescent="0.3">
      <c r="A88" s="39" t="s">
        <v>295</v>
      </c>
      <c r="B88" s="7">
        <v>545</v>
      </c>
      <c r="C88" s="35">
        <v>1.9536</v>
      </c>
      <c r="D88" s="40" t="s">
        <v>184</v>
      </c>
      <c r="E88" s="38">
        <v>1.21E-2</v>
      </c>
      <c r="F88" s="4" t="s">
        <v>296</v>
      </c>
      <c r="G88" s="37" t="s">
        <v>186</v>
      </c>
      <c r="N88"/>
    </row>
    <row r="89" spans="1:14" x14ac:dyDescent="0.3">
      <c r="A89" t="s">
        <v>297</v>
      </c>
      <c r="B89" s="7">
        <v>750</v>
      </c>
      <c r="C89" s="34">
        <v>1.6500000000000001</v>
      </c>
      <c r="F89" s="37" t="s">
        <v>178</v>
      </c>
      <c r="N89"/>
    </row>
    <row r="90" spans="1:14" x14ac:dyDescent="0.3">
      <c r="A90" t="s">
        <v>298</v>
      </c>
      <c r="B90" s="7">
        <v>650</v>
      </c>
      <c r="C90" s="34">
        <v>1.6500000000000001</v>
      </c>
      <c r="F90" s="37" t="s">
        <v>178</v>
      </c>
      <c r="N90"/>
    </row>
    <row r="91" spans="1:14" x14ac:dyDescent="0.3">
      <c r="A91" s="39" t="s">
        <v>299</v>
      </c>
      <c r="B91" s="45">
        <v>380</v>
      </c>
      <c r="C91" s="35">
        <v>2.0042</v>
      </c>
      <c r="D91" s="40" t="s">
        <v>184</v>
      </c>
      <c r="E91" s="38">
        <v>9.9000000000000008E-3</v>
      </c>
      <c r="F91" s="37" t="s">
        <v>186</v>
      </c>
      <c r="N91"/>
    </row>
    <row r="92" spans="1:14" x14ac:dyDescent="0.3">
      <c r="A92" s="39" t="s">
        <v>300</v>
      </c>
      <c r="B92" s="45">
        <v>380</v>
      </c>
      <c r="C92" s="35">
        <v>1.9257333333333333</v>
      </c>
      <c r="D92" s="40" t="s">
        <v>184</v>
      </c>
      <c r="E92" s="38">
        <v>9.9000000000000008E-3</v>
      </c>
      <c r="F92" s="37" t="s">
        <v>186</v>
      </c>
      <c r="N92"/>
    </row>
    <row r="93" spans="1:14" x14ac:dyDescent="0.3">
      <c r="A93" t="s">
        <v>301</v>
      </c>
      <c r="B93" s="7">
        <v>510</v>
      </c>
      <c r="C93" s="34">
        <v>1.6500000000000001</v>
      </c>
      <c r="F93" s="37" t="s">
        <v>178</v>
      </c>
      <c r="N93"/>
    </row>
    <row r="94" spans="1:14" x14ac:dyDescent="0.3">
      <c r="A94" t="s">
        <v>302</v>
      </c>
      <c r="B94" s="7">
        <v>640</v>
      </c>
      <c r="C94" s="34">
        <v>1.6500000000000001</v>
      </c>
      <c r="F94" s="37" t="s">
        <v>178</v>
      </c>
      <c r="N94"/>
    </row>
    <row r="95" spans="1:14" x14ac:dyDescent="0.3">
      <c r="A95" s="39" t="s">
        <v>303</v>
      </c>
      <c r="B95" s="7">
        <v>425</v>
      </c>
      <c r="C95" s="35">
        <v>1.8315000000000001</v>
      </c>
      <c r="D95" s="40" t="s">
        <v>184</v>
      </c>
      <c r="E95" s="38">
        <v>7.3333333333333334E-4</v>
      </c>
      <c r="F95" s="4" t="s">
        <v>304</v>
      </c>
      <c r="G95" s="37" t="s">
        <v>186</v>
      </c>
      <c r="N95"/>
    </row>
    <row r="96" spans="1:14" x14ac:dyDescent="0.3">
      <c r="A96" s="39" t="s">
        <v>305</v>
      </c>
      <c r="B96" s="7">
        <v>705</v>
      </c>
      <c r="C96" s="35">
        <v>1.8084</v>
      </c>
      <c r="D96" s="40" t="s">
        <v>184</v>
      </c>
      <c r="E96" s="38">
        <v>6.9666666666666661E-3</v>
      </c>
      <c r="F96" s="4" t="s">
        <v>306</v>
      </c>
      <c r="G96" s="37" t="s">
        <v>186</v>
      </c>
      <c r="N96"/>
    </row>
    <row r="97" spans="1:14" x14ac:dyDescent="0.3">
      <c r="A97" t="s">
        <v>307</v>
      </c>
      <c r="B97" s="7">
        <v>900</v>
      </c>
      <c r="C97" s="34">
        <v>1.6500000000000001</v>
      </c>
      <c r="F97" s="37" t="s">
        <v>178</v>
      </c>
      <c r="N97"/>
    </row>
    <row r="98" spans="1:14" x14ac:dyDescent="0.3">
      <c r="A98" t="s">
        <v>308</v>
      </c>
      <c r="B98" s="7">
        <v>550</v>
      </c>
      <c r="C98" s="34">
        <v>1.6500000000000001</v>
      </c>
      <c r="F98" s="37" t="s">
        <v>178</v>
      </c>
      <c r="N98"/>
    </row>
    <row r="99" spans="1:14" x14ac:dyDescent="0.3">
      <c r="A99" t="s">
        <v>309</v>
      </c>
      <c r="B99" s="7">
        <v>800</v>
      </c>
      <c r="C99" s="34">
        <v>1.6500000000000001</v>
      </c>
      <c r="F99" s="37" t="s">
        <v>178</v>
      </c>
      <c r="N99"/>
    </row>
    <row r="100" spans="1:14" x14ac:dyDescent="0.3">
      <c r="A100" t="s">
        <v>310</v>
      </c>
      <c r="B100" s="7">
        <v>675</v>
      </c>
      <c r="C100" s="34">
        <v>1.6500000000000001</v>
      </c>
      <c r="F100" s="37" t="s">
        <v>178</v>
      </c>
      <c r="N100"/>
    </row>
    <row r="101" spans="1:14" x14ac:dyDescent="0.3">
      <c r="A101" t="s">
        <v>311</v>
      </c>
      <c r="B101" s="7">
        <v>950</v>
      </c>
      <c r="C101" s="34">
        <v>1.6500000000000001</v>
      </c>
      <c r="F101" s="37" t="s">
        <v>178</v>
      </c>
      <c r="N101"/>
    </row>
    <row r="102" spans="1:14" x14ac:dyDescent="0.3">
      <c r="A102" t="s">
        <v>312</v>
      </c>
      <c r="B102" s="47">
        <f>AVERAGE(B2:B101,B103:B113)</f>
        <v>641.082957957958</v>
      </c>
      <c r="C102" s="48">
        <v>1.7336572572572579</v>
      </c>
      <c r="F102" s="37"/>
      <c r="N102"/>
    </row>
    <row r="103" spans="1:14" x14ac:dyDescent="0.3">
      <c r="A103" t="s">
        <v>313</v>
      </c>
      <c r="B103" s="7">
        <v>400</v>
      </c>
      <c r="C103" s="41">
        <v>1.839566666666667</v>
      </c>
      <c r="D103" s="42" t="s">
        <v>184</v>
      </c>
      <c r="E103" s="43">
        <v>8.6166666666666666E-3</v>
      </c>
      <c r="F103" s="37" t="s">
        <v>178</v>
      </c>
      <c r="G103" s="37"/>
      <c r="N103"/>
    </row>
    <row r="104" spans="1:14" x14ac:dyDescent="0.3">
      <c r="A104" t="s">
        <v>314</v>
      </c>
      <c r="B104" s="7">
        <v>550</v>
      </c>
      <c r="C104" s="41">
        <v>1.791166666666667</v>
      </c>
      <c r="D104" s="42" t="s">
        <v>184</v>
      </c>
      <c r="E104" s="43">
        <v>8.7999999999999988E-3</v>
      </c>
      <c r="F104" s="37" t="s">
        <v>178</v>
      </c>
      <c r="G104" s="37"/>
      <c r="N104"/>
    </row>
    <row r="105" spans="1:14" x14ac:dyDescent="0.3">
      <c r="A105" t="s">
        <v>315</v>
      </c>
      <c r="B105" s="7">
        <v>875</v>
      </c>
      <c r="C105" s="34">
        <v>1.6500000000000001</v>
      </c>
      <c r="F105" s="37" t="s">
        <v>178</v>
      </c>
      <c r="N105"/>
    </row>
    <row r="106" spans="1:14" x14ac:dyDescent="0.3">
      <c r="A106" s="39" t="s">
        <v>316</v>
      </c>
      <c r="B106" s="7">
        <v>465</v>
      </c>
      <c r="C106" s="35">
        <v>1.8553333333333333</v>
      </c>
      <c r="D106" s="40" t="s">
        <v>184</v>
      </c>
      <c r="E106" s="38">
        <v>1.6499999999999997E-2</v>
      </c>
      <c r="F106" s="4" t="s">
        <v>317</v>
      </c>
      <c r="G106" s="37" t="s">
        <v>186</v>
      </c>
      <c r="N106"/>
    </row>
    <row r="107" spans="1:14" x14ac:dyDescent="0.3">
      <c r="A107" s="39" t="s">
        <v>318</v>
      </c>
      <c r="B107" s="7">
        <v>575</v>
      </c>
      <c r="C107" s="35">
        <v>1.7453333333333332</v>
      </c>
      <c r="D107" s="40" t="s">
        <v>184</v>
      </c>
      <c r="E107" s="38">
        <v>7.6999999999999994E-3</v>
      </c>
      <c r="F107" s="4" t="s">
        <v>319</v>
      </c>
      <c r="G107" s="37" t="s">
        <v>186</v>
      </c>
      <c r="N107"/>
    </row>
    <row r="108" spans="1:14" x14ac:dyDescent="0.3">
      <c r="A108" t="s">
        <v>320</v>
      </c>
      <c r="B108" s="7">
        <v>360</v>
      </c>
      <c r="C108" s="35">
        <v>1.8897999999999999</v>
      </c>
      <c r="D108" s="42" t="s">
        <v>184</v>
      </c>
      <c r="E108" s="38">
        <v>1.3933333333333332E-2</v>
      </c>
      <c r="F108" s="37" t="s">
        <v>178</v>
      </c>
      <c r="G108" s="37" t="s">
        <v>186</v>
      </c>
      <c r="N108"/>
    </row>
    <row r="109" spans="1:14" x14ac:dyDescent="0.3">
      <c r="A109" s="39" t="s">
        <v>321</v>
      </c>
      <c r="B109" s="7">
        <v>400</v>
      </c>
      <c r="C109" s="35">
        <v>1.8238000000000001</v>
      </c>
      <c r="D109" s="40" t="s">
        <v>184</v>
      </c>
      <c r="E109" s="38">
        <v>5.8666666666666667E-3</v>
      </c>
      <c r="F109" s="4" t="s">
        <v>322</v>
      </c>
      <c r="G109" s="37" t="s">
        <v>186</v>
      </c>
      <c r="N109"/>
    </row>
    <row r="110" spans="1:14" x14ac:dyDescent="0.3">
      <c r="A110" s="39" t="s">
        <v>323</v>
      </c>
      <c r="B110" s="7">
        <v>755</v>
      </c>
      <c r="C110" s="35">
        <v>1.8175666666666668</v>
      </c>
      <c r="D110" s="40" t="s">
        <v>184</v>
      </c>
      <c r="E110" s="38">
        <v>8.0666666666666682E-3</v>
      </c>
      <c r="F110" s="4" t="s">
        <v>324</v>
      </c>
      <c r="G110" s="37" t="s">
        <v>186</v>
      </c>
      <c r="I110"/>
      <c r="N110"/>
    </row>
    <row r="111" spans="1:14" x14ac:dyDescent="0.3">
      <c r="A111" s="39" t="s">
        <v>325</v>
      </c>
      <c r="B111" s="7">
        <v>425</v>
      </c>
      <c r="C111" s="35">
        <v>1.8476333333333335</v>
      </c>
      <c r="D111" s="40" t="s">
        <v>184</v>
      </c>
      <c r="E111" s="38">
        <v>1.6499999999999997E-2</v>
      </c>
      <c r="F111" s="4" t="s">
        <v>326</v>
      </c>
      <c r="G111" s="37" t="s">
        <v>186</v>
      </c>
      <c r="I111"/>
      <c r="N111"/>
    </row>
    <row r="112" spans="1:14" x14ac:dyDescent="0.3">
      <c r="A112" s="39" t="s">
        <v>327</v>
      </c>
      <c r="B112" s="49">
        <f>AVERAGE(415,400,430)</f>
        <v>415</v>
      </c>
      <c r="C112" s="35">
        <v>1.7985</v>
      </c>
      <c r="D112" s="40" t="s">
        <v>184</v>
      </c>
      <c r="E112" s="38">
        <v>2.1266666666666666E-2</v>
      </c>
      <c r="F112" s="4" t="s">
        <v>328</v>
      </c>
      <c r="G112" s="37" t="s">
        <v>186</v>
      </c>
      <c r="I112"/>
      <c r="N112"/>
    </row>
    <row r="113" spans="1:14" x14ac:dyDescent="0.3">
      <c r="A113" s="39" t="s">
        <v>329</v>
      </c>
      <c r="B113" s="7">
        <v>690</v>
      </c>
      <c r="C113" s="35">
        <v>1.6965666666666666</v>
      </c>
      <c r="D113" s="40" t="s">
        <v>184</v>
      </c>
      <c r="E113" s="38">
        <v>1.21E-2</v>
      </c>
      <c r="F113" s="4" t="s">
        <v>330</v>
      </c>
      <c r="G113" s="37" t="s">
        <v>186</v>
      </c>
      <c r="I113"/>
      <c r="N113"/>
    </row>
    <row r="114" spans="1:14" x14ac:dyDescent="0.3">
      <c r="I114"/>
      <c r="N114"/>
    </row>
  </sheetData>
  <sheetProtection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7A04C1-1E2F-436F-943B-712571DAAC79}">
  <ds:schemaRefs>
    <ds:schemaRef ds:uri="http://schemas.microsoft.com/DataMashup"/>
  </ds:schemaRefs>
</ds:datastoreItem>
</file>

<file path=customXml/itemProps3.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customXml/itemProps4.xml><?xml version="1.0" encoding="utf-8"?>
<ds:datastoreItem xmlns:ds="http://schemas.openxmlformats.org/officeDocument/2006/customXml" ds:itemID="{75323DB6-E225-404C-8940-FEF33AB7A7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22</vt:i4>
      </vt:variant>
    </vt:vector>
  </HeadingPairs>
  <TitlesOfParts>
    <vt:vector size="32" baseType="lpstr">
      <vt:lpstr>Read me first</vt:lpstr>
      <vt:lpstr>Report</vt:lpstr>
      <vt:lpstr>Project&amp;DataInput</vt:lpstr>
      <vt:lpstr>ManufacturerList</vt:lpstr>
      <vt:lpstr>ProductList</vt:lpstr>
      <vt:lpstr>UnitSelect</vt:lpstr>
      <vt:lpstr>NCRB_CalculationModule</vt:lpstr>
      <vt:lpstr>EPD_Database</vt:lpstr>
      <vt:lpstr>Wood_Database</vt:lpstr>
      <vt:lpstr>OtherProducts_Database</vt:lpstr>
      <vt:lpstr>Report!Afdrukbereik</vt:lpstr>
      <vt:lpstr>BSF_Custom</vt:lpstr>
      <vt:lpstr>City</vt:lpstr>
      <vt:lpstr>Country</vt:lpstr>
      <vt:lpstr>CR_baseline</vt:lpstr>
      <vt:lpstr>CR_total</vt:lpstr>
      <vt:lpstr>CSC_total</vt:lpstr>
      <vt:lpstr>Description</vt:lpstr>
      <vt:lpstr>Developer</vt:lpstr>
      <vt:lpstr>Ery</vt:lpstr>
      <vt:lpstr>GFA</vt:lpstr>
      <vt:lpstr>GHG_increase</vt:lpstr>
      <vt:lpstr>MinimumTotalLifespan</vt:lpstr>
      <vt:lpstr>Name</vt:lpstr>
      <vt:lpstr>NCRB</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cp:lastModifiedBy>
  <cp:lastPrinted>2024-05-25T19:49:16Z</cp:lastPrinted>
  <dcterms:created xsi:type="dcterms:W3CDTF">2023-09-24T08:13:27Z</dcterms:created>
  <dcterms:modified xsi:type="dcterms:W3CDTF">2024-12-19T14:00:39Z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