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omments1.xml" ContentType="application/vnd.openxmlformats-officedocument.spreadsheetml.comments+xml"/>
  <Override PartName="/xl/drawings/drawing3.xml" ContentType="application/vnd.openxmlformats-officedocument.drawing+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jelle\Documents\Climate Cleanup\CSC certificering\Gebouwen\1 materialisatie &amp; Koolstof berekenen\moos\"/>
    </mc:Choice>
  </mc:AlternateContent>
  <xr:revisionPtr revIDLastSave="0" documentId="13_ncr:1_{ECDCAE0A-99C9-4E36-A4D9-E2588618645D}" xr6:coauthVersionLast="47" xr6:coauthVersionMax="47" xr10:uidLastSave="{00000000-0000-0000-0000-000000000000}"/>
  <bookViews>
    <workbookView xWindow="-108" yWindow="-108" windowWidth="23256" windowHeight="12456" tabRatio="726" firstSheet="1" activeTab="1" xr2:uid="{DA2B186F-597B-4EA3-BDA1-42DC57B74039}"/>
  </bookViews>
  <sheets>
    <sheet name="Read me first" sheetId="12" r:id="rId1"/>
    <sheet name="Report" sheetId="8" r:id="rId2"/>
    <sheet name="Project&amp;DataInput" sheetId="5" r:id="rId3"/>
    <sheet name="ManufacturerList" sheetId="6" state="hidden" r:id="rId4"/>
    <sheet name="ProductList" sheetId="7" state="hidden" r:id="rId5"/>
    <sheet name="UnitSelect" sheetId="11" state="hidden" r:id="rId6"/>
    <sheet name="NCRB_CalculationModule" sheetId="2" r:id="rId7"/>
    <sheet name="EPD_Database" sheetId="1" r:id="rId8"/>
    <sheet name="Wood_Database" sheetId="9" r:id="rId9"/>
    <sheet name="OtherProducts_Database" sheetId="10" r:id="rId10"/>
  </sheets>
  <externalReferences>
    <externalReference r:id="rId11"/>
  </externalReferences>
  <definedNames>
    <definedName name="_xlnm.Print_Area" localSheetId="1">Report!$A:$I</definedName>
    <definedName name="BSF">IF('Project&amp;DataInput'!$B$17="NL",BSF_NL,BSF_Custom)</definedName>
    <definedName name="BSF_Custom">'Project&amp;DataInput'!$B$18</definedName>
    <definedName name="BSF_NL">IF(ProjectType="Residential: slanted roof",32,10)</definedName>
    <definedName name="City">'Project&amp;DataInput'!$B$5</definedName>
    <definedName name="Country">'Project&amp;DataInput'!$B$6</definedName>
    <definedName name="CR_baseline">NCRB_CalculationModule!$C$3</definedName>
    <definedName name="CR_total">NCRB_CalculationModule!$C$5</definedName>
    <definedName name="CSC_total">NCRB_CalculationModule!$E$11</definedName>
    <definedName name="Description">'Project&amp;DataInput'!$A$9</definedName>
    <definedName name="Developer">'Project&amp;DataInput'!$B$2</definedName>
    <definedName name="Ery">'Project&amp;DataInput'!$B$13</definedName>
    <definedName name="GFA">'Project&amp;DataInput'!$B$14</definedName>
    <definedName name="GHG_baseline">UC_average*GFA</definedName>
    <definedName name="GHG_increase">NCRB_CalculationModule!$C$7</definedName>
    <definedName name="GHG_project">UC_project*GFA</definedName>
    <definedName name="MinimumTotalLifespan">NCRB_CalculationModule!$H$11</definedName>
    <definedName name="Name">'Project&amp;DataInput'!$B$7</definedName>
    <definedName name="NCRB">NCRB_CalculationModule!$C$9</definedName>
    <definedName name="Other">OtherProducts_Database[Product]</definedName>
    <definedName name="Postalcode">'Project&amp;DataInput'!$B$4</definedName>
    <definedName name="ProjectLifespan">'Project&amp;DataInput'!$B$15</definedName>
    <definedName name="ProjectPhase">'Project&amp;DataInput'!$B$19</definedName>
    <definedName name="ProjectType">'Project&amp;DataInput'!$B$16</definedName>
    <definedName name="SourceLists">IF('Project&amp;DataInput'!$G1="EPD available",EPD_nr,IF('Project&amp;DataInput'!$G1="Wood product (no EPD)",Woods,Other))</definedName>
    <definedName name="Streetname_number">'Project&amp;DataInput'!$B$3</definedName>
    <definedName name="UC_average">IF('Project&amp;DataInput'!#REF!="NL",IF(ProjectType="Residential: Single-family home",286,IF(ProjectType="Residential: Multi-family home",286,IF(ProjectType="Utility: Office",275,IF(ProjectType="Utility: Retail property",294,IF(ProjectType="Utility: Industry",253,NA()))))),IF('Project&amp;DataInput'!#REF!="Custom",'Project&amp;DataInput'!#REF!,NA()))</definedName>
    <definedName name="UC_project">'Project&amp;DataInput'!#REF!</definedName>
    <definedName name="Woods">Wood_Database[Wood species]</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71" i="1" l="1"/>
  <c r="K71" i="1"/>
  <c r="L71" i="1"/>
  <c r="M71" i="1"/>
  <c r="I71" i="1"/>
  <c r="B14" i="5"/>
  <c r="I3" i="1"/>
  <c r="I4" i="1"/>
  <c r="I5" i="1"/>
  <c r="I6" i="1"/>
  <c r="I7" i="1"/>
  <c r="I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L69" i="1"/>
  <c r="K69" i="1"/>
  <c r="J69" i="1"/>
  <c r="L68" i="1"/>
  <c r="K68" i="1"/>
  <c r="J68" i="1"/>
  <c r="L67" i="1" l="1"/>
  <c r="K67" i="1"/>
  <c r="J67" i="1"/>
  <c r="L66" i="1"/>
  <c r="K66" i="1"/>
  <c r="J66" i="1"/>
  <c r="L65" i="1"/>
  <c r="K65" i="1"/>
  <c r="J65" i="1"/>
  <c r="L64" i="1"/>
  <c r="K64" i="1"/>
  <c r="J64" i="1"/>
  <c r="L63" i="1"/>
  <c r="K63" i="1"/>
  <c r="J63" i="1"/>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C17" i="2"/>
  <c r="C16" i="2"/>
  <c r="D22" i="2"/>
  <c r="E22" i="2" s="1"/>
  <c r="D23" i="2"/>
  <c r="E23" i="2" s="1"/>
  <c r="D24" i="2"/>
  <c r="E24" i="2" s="1"/>
  <c r="D25" i="2"/>
  <c r="E25" i="2" s="1"/>
  <c r="D26" i="2"/>
  <c r="E26" i="2" s="1"/>
  <c r="D27" i="2"/>
  <c r="E27" i="2" s="1"/>
  <c r="D28" i="2"/>
  <c r="E28" i="2" s="1"/>
  <c r="D29" i="2"/>
  <c r="E29" i="2" s="1"/>
  <c r="D30" i="2"/>
  <c r="E30" i="2" s="1"/>
  <c r="D31" i="2"/>
  <c r="E31" i="2" s="1"/>
  <c r="D32" i="2"/>
  <c r="E32" i="2" s="1"/>
  <c r="D33" i="2"/>
  <c r="E33" i="2" s="1"/>
  <c r="D34" i="2"/>
  <c r="E34" i="2" s="1"/>
  <c r="D35" i="2"/>
  <c r="E35" i="2" s="1"/>
  <c r="D36" i="2"/>
  <c r="E36" i="2" s="1"/>
  <c r="D37" i="2"/>
  <c r="E37" i="2" s="1"/>
  <c r="D38" i="2"/>
  <c r="E38" i="2" s="1"/>
  <c r="D39" i="2"/>
  <c r="E39" i="2" s="1"/>
  <c r="D40" i="2"/>
  <c r="E40" i="2" s="1"/>
  <c r="D41" i="2"/>
  <c r="E41" i="2" s="1"/>
  <c r="D42" i="2"/>
  <c r="E42" i="2" s="1"/>
  <c r="D43" i="2"/>
  <c r="E43" i="2" s="1"/>
  <c r="D44" i="2"/>
  <c r="E44" i="2" s="1"/>
  <c r="D45" i="2"/>
  <c r="E45" i="2" s="1"/>
  <c r="D46" i="2"/>
  <c r="E46" i="2" s="1"/>
  <c r="D47" i="2"/>
  <c r="E47" i="2" s="1"/>
  <c r="D48" i="2"/>
  <c r="E48" i="2" s="1"/>
  <c r="D49" i="2"/>
  <c r="E49" i="2" s="1"/>
  <c r="D50" i="2"/>
  <c r="E50" i="2" s="1"/>
  <c r="D51" i="2"/>
  <c r="E51" i="2" s="1"/>
  <c r="D52" i="2"/>
  <c r="E52" i="2" s="1"/>
  <c r="D53" i="2"/>
  <c r="E53" i="2" s="1"/>
  <c r="D54" i="2"/>
  <c r="E54" i="2" s="1"/>
  <c r="D55" i="2"/>
  <c r="E55" i="2" s="1"/>
  <c r="D56" i="2"/>
  <c r="E56" i="2" s="1"/>
  <c r="D57" i="2"/>
  <c r="E57" i="2" s="1"/>
  <c r="D58" i="2"/>
  <c r="E58" i="2" s="1"/>
  <c r="D59" i="2"/>
  <c r="E59" i="2" s="1"/>
  <c r="D60" i="2"/>
  <c r="E60" i="2" s="1"/>
  <c r="D61" i="2"/>
  <c r="E61" i="2" s="1"/>
  <c r="D62" i="2"/>
  <c r="E62" i="2" s="1"/>
  <c r="D63" i="2"/>
  <c r="E63" i="2" s="1"/>
  <c r="D64" i="2"/>
  <c r="E64" i="2" s="1"/>
  <c r="D65" i="2"/>
  <c r="E65" i="2" s="1"/>
  <c r="D66" i="2"/>
  <c r="E66" i="2" s="1"/>
  <c r="D67" i="2"/>
  <c r="E67" i="2" s="1"/>
  <c r="D68" i="2"/>
  <c r="E68" i="2" s="1"/>
  <c r="D69" i="2"/>
  <c r="E69" i="2" s="1"/>
  <c r="D70" i="2"/>
  <c r="E70" i="2" s="1"/>
  <c r="D71" i="2"/>
  <c r="E71" i="2" s="1"/>
  <c r="D72" i="2"/>
  <c r="E72" i="2" s="1"/>
  <c r="D73" i="2"/>
  <c r="E73" i="2" s="1"/>
  <c r="D74" i="2"/>
  <c r="E74" i="2" s="1"/>
  <c r="D75" i="2"/>
  <c r="E75" i="2" s="1"/>
  <c r="D76" i="2"/>
  <c r="E76" i="2" s="1"/>
  <c r="D77" i="2"/>
  <c r="E77" i="2" s="1"/>
  <c r="D78" i="2"/>
  <c r="E78" i="2" s="1"/>
  <c r="D79" i="2"/>
  <c r="E79" i="2" s="1"/>
  <c r="D80" i="2"/>
  <c r="E80" i="2" s="1"/>
  <c r="D81" i="2"/>
  <c r="E81" i="2" s="1"/>
  <c r="D82" i="2"/>
  <c r="E82" i="2" s="1"/>
  <c r="D83" i="2"/>
  <c r="E83" i="2" s="1"/>
  <c r="D84" i="2"/>
  <c r="E84" i="2" s="1"/>
  <c r="D85" i="2"/>
  <c r="E85" i="2" s="1"/>
  <c r="D86" i="2"/>
  <c r="E86" i="2" s="1"/>
  <c r="D87" i="2"/>
  <c r="E87" i="2" s="1"/>
  <c r="D88" i="2"/>
  <c r="E88" i="2" s="1"/>
  <c r="D89" i="2"/>
  <c r="E89" i="2" s="1"/>
  <c r="D90" i="2"/>
  <c r="E90" i="2" s="1"/>
  <c r="D91" i="2"/>
  <c r="E91" i="2" s="1"/>
  <c r="D92" i="2"/>
  <c r="E92" i="2" s="1"/>
  <c r="D93" i="2"/>
  <c r="E93" i="2" s="1"/>
  <c r="D94" i="2"/>
  <c r="E94" i="2" s="1"/>
  <c r="D95" i="2"/>
  <c r="E95" i="2" s="1"/>
  <c r="D96" i="2"/>
  <c r="E96" i="2" s="1"/>
  <c r="D97" i="2"/>
  <c r="E97" i="2" s="1"/>
  <c r="D98" i="2"/>
  <c r="E98" i="2" s="1"/>
  <c r="D99" i="2"/>
  <c r="E99" i="2" s="1"/>
  <c r="D100" i="2"/>
  <c r="E100" i="2" s="1"/>
  <c r="D101" i="2"/>
  <c r="E101" i="2" s="1"/>
  <c r="D102" i="2"/>
  <c r="E102" i="2" s="1"/>
  <c r="D103" i="2"/>
  <c r="E103" i="2" s="1"/>
  <c r="D104" i="2"/>
  <c r="E104" i="2" s="1"/>
  <c r="D105" i="2"/>
  <c r="E105" i="2" s="1"/>
  <c r="D106" i="2"/>
  <c r="E106" i="2" s="1"/>
  <c r="D107" i="2"/>
  <c r="E107" i="2" s="1"/>
  <c r="D108" i="2"/>
  <c r="E108" i="2" s="1"/>
  <c r="D109" i="2"/>
  <c r="E109" i="2" s="1"/>
  <c r="C14" i="2"/>
  <c r="C15" i="2"/>
  <c r="C18" i="2"/>
  <c r="C19" i="2"/>
  <c r="C20" i="2"/>
  <c r="C21" i="2"/>
  <c r="C22" i="2"/>
  <c r="C23" i="2"/>
  <c r="C24" i="2"/>
  <c r="C25" i="2"/>
  <c r="C26" i="2"/>
  <c r="C27" i="2"/>
  <c r="C28" i="2"/>
  <c r="C29" i="2"/>
  <c r="C30" i="2"/>
  <c r="C31" i="2"/>
  <c r="C32" i="2"/>
  <c r="C33" i="2"/>
  <c r="C34" i="2"/>
  <c r="C35" i="2"/>
  <c r="C36" i="2"/>
  <c r="C37" i="2"/>
  <c r="C38" i="2"/>
  <c r="C39" i="2"/>
  <c r="C40" i="2"/>
  <c r="C41" i="2"/>
  <c r="C42" i="2"/>
  <c r="C43" i="2"/>
  <c r="C44" i="2"/>
  <c r="C45" i="2"/>
  <c r="C46" i="2"/>
  <c r="C47" i="2"/>
  <c r="C48" i="2"/>
  <c r="C49" i="2"/>
  <c r="C50" i="2"/>
  <c r="C51" i="2"/>
  <c r="C52" i="2"/>
  <c r="C53" i="2"/>
  <c r="C54" i="2"/>
  <c r="C55" i="2"/>
  <c r="C56" i="2"/>
  <c r="C57" i="2"/>
  <c r="C58" i="2"/>
  <c r="C59" i="2"/>
  <c r="C60" i="2"/>
  <c r="C61" i="2"/>
  <c r="C62" i="2"/>
  <c r="C63" i="2"/>
  <c r="C64" i="2"/>
  <c r="C65" i="2"/>
  <c r="C66" i="2"/>
  <c r="C67" i="2"/>
  <c r="C68" i="2"/>
  <c r="C69" i="2"/>
  <c r="C70" i="2"/>
  <c r="C71" i="2"/>
  <c r="C72" i="2"/>
  <c r="C73" i="2"/>
  <c r="C74" i="2"/>
  <c r="C75" i="2"/>
  <c r="C76" i="2"/>
  <c r="C77" i="2"/>
  <c r="C78" i="2"/>
  <c r="C79" i="2"/>
  <c r="C80" i="2"/>
  <c r="C81" i="2"/>
  <c r="C82" i="2"/>
  <c r="C83" i="2"/>
  <c r="C84" i="2"/>
  <c r="C85" i="2"/>
  <c r="C86" i="2"/>
  <c r="C87" i="2"/>
  <c r="C88" i="2"/>
  <c r="C89" i="2"/>
  <c r="C90" i="2"/>
  <c r="C91" i="2"/>
  <c r="C92" i="2"/>
  <c r="C93" i="2"/>
  <c r="C94" i="2"/>
  <c r="C95" i="2"/>
  <c r="C96" i="2"/>
  <c r="C97" i="2"/>
  <c r="C98" i="2"/>
  <c r="C99" i="2"/>
  <c r="C100" i="2"/>
  <c r="C101" i="2"/>
  <c r="C102" i="2"/>
  <c r="C103" i="2"/>
  <c r="C104" i="2"/>
  <c r="C105" i="2"/>
  <c r="C106" i="2"/>
  <c r="C107" i="2"/>
  <c r="C108" i="2"/>
  <c r="C109" i="2"/>
  <c r="C13" i="2"/>
  <c r="A11" i="11" a="1"/>
  <c r="A11" i="11" s="1"/>
  <c r="A12" i="11" a="1"/>
  <c r="A12" i="11" s="1"/>
  <c r="A13" i="11" a="1"/>
  <c r="A13" i="11" s="1"/>
  <c r="A14" i="11" a="1"/>
  <c r="A14" i="11" s="1"/>
  <c r="A15" i="11" a="1"/>
  <c r="A15" i="11" s="1"/>
  <c r="A16" i="11" a="1"/>
  <c r="A16" i="11" s="1"/>
  <c r="A17" i="11" a="1"/>
  <c r="A17" i="11" s="1"/>
  <c r="A18" i="11" a="1"/>
  <c r="A18" i="11" s="1"/>
  <c r="A19" i="11" a="1"/>
  <c r="A19" i="11" s="1"/>
  <c r="A20" i="11" a="1"/>
  <c r="A20" i="11" s="1"/>
  <c r="A21" i="11" a="1"/>
  <c r="A21" i="11" s="1"/>
  <c r="A22" i="11" a="1"/>
  <c r="A22" i="11" s="1"/>
  <c r="A23" i="11" a="1"/>
  <c r="A23" i="11" s="1"/>
  <c r="A24" i="11" a="1"/>
  <c r="A24" i="11" s="1"/>
  <c r="A25" i="11" a="1"/>
  <c r="A25" i="11" s="1"/>
  <c r="A26" i="11" a="1"/>
  <c r="A26" i="11" s="1"/>
  <c r="A27" i="11" a="1"/>
  <c r="A27" i="11" s="1"/>
  <c r="A28" i="11" a="1"/>
  <c r="A28" i="11" s="1"/>
  <c r="A29" i="11" a="1"/>
  <c r="A29" i="11" s="1"/>
  <c r="A30" i="11" a="1"/>
  <c r="A30" i="11" s="1"/>
  <c r="A31" i="11" a="1"/>
  <c r="A31" i="11" s="1"/>
  <c r="A32" i="11" a="1"/>
  <c r="A32" i="11" s="1"/>
  <c r="A33" i="11" a="1"/>
  <c r="A33" i="11" s="1"/>
  <c r="A34" i="11" a="1"/>
  <c r="A34" i="11" s="1"/>
  <c r="A35" i="11" a="1"/>
  <c r="A35" i="11" s="1"/>
  <c r="A36" i="11" a="1"/>
  <c r="A36" i="11" s="1"/>
  <c r="A37" i="11" a="1"/>
  <c r="A37" i="11" s="1"/>
  <c r="A38" i="11" a="1"/>
  <c r="A38" i="11" s="1"/>
  <c r="A39" i="11" a="1"/>
  <c r="A39" i="11" s="1"/>
  <c r="A40" i="11" a="1"/>
  <c r="A40" i="11" s="1"/>
  <c r="A41" i="11" a="1"/>
  <c r="A41" i="11" s="1"/>
  <c r="A42" i="11" a="1"/>
  <c r="A42" i="11" s="1"/>
  <c r="A43" i="11" a="1"/>
  <c r="A43" i="11" s="1"/>
  <c r="A44" i="11" a="1"/>
  <c r="A44" i="11" s="1"/>
  <c r="A45" i="11" a="1"/>
  <c r="A45" i="11" s="1"/>
  <c r="A46" i="11" a="1"/>
  <c r="A46" i="11" s="1"/>
  <c r="A47" i="11" a="1"/>
  <c r="A47" i="11" s="1"/>
  <c r="A48" i="11" a="1"/>
  <c r="A48" i="11" s="1"/>
  <c r="A49" i="11" a="1"/>
  <c r="A49" i="11" s="1"/>
  <c r="A50" i="11" a="1"/>
  <c r="A50" i="11" s="1"/>
  <c r="A51" i="11" a="1"/>
  <c r="A51" i="11" s="1"/>
  <c r="A52" i="11" a="1"/>
  <c r="A52" i="11" s="1"/>
  <c r="A53" i="11" a="1"/>
  <c r="A53" i="11" s="1"/>
  <c r="A54" i="11" a="1"/>
  <c r="A54" i="11" s="1"/>
  <c r="A55" i="11" a="1"/>
  <c r="A55" i="11" s="1"/>
  <c r="A56" i="11" a="1"/>
  <c r="A56" i="11" s="1"/>
  <c r="A57" i="11" a="1"/>
  <c r="A57" i="11" s="1"/>
  <c r="A58" i="11" a="1"/>
  <c r="A58" i="11" s="1"/>
  <c r="A59" i="11" a="1"/>
  <c r="A59" i="11" s="1"/>
  <c r="A60" i="11" a="1"/>
  <c r="A60" i="11" s="1"/>
  <c r="A61" i="11" a="1"/>
  <c r="A61" i="11" s="1"/>
  <c r="A62" i="11" a="1"/>
  <c r="A62" i="11" s="1"/>
  <c r="A63" i="11" a="1"/>
  <c r="A63" i="11" s="1"/>
  <c r="A64" i="11" a="1"/>
  <c r="A64" i="11" s="1"/>
  <c r="A65" i="11" a="1"/>
  <c r="A65" i="11" s="1"/>
  <c r="A66" i="11" a="1"/>
  <c r="A66" i="11" s="1"/>
  <c r="A67" i="11" a="1"/>
  <c r="A67" i="11" s="1"/>
  <c r="A68" i="11" a="1"/>
  <c r="A68" i="11" s="1"/>
  <c r="A69" i="11" a="1"/>
  <c r="A69" i="11" s="1"/>
  <c r="A70" i="11" a="1"/>
  <c r="A70" i="11" s="1"/>
  <c r="A71" i="11" a="1"/>
  <c r="A71" i="11" s="1"/>
  <c r="A72" i="11" a="1"/>
  <c r="A72" i="11" s="1"/>
  <c r="A73" i="11" a="1"/>
  <c r="A73" i="11" s="1"/>
  <c r="A74" i="11" a="1"/>
  <c r="A74" i="11" s="1"/>
  <c r="A75" i="11" a="1"/>
  <c r="A75" i="11" s="1"/>
  <c r="A76" i="11" a="1"/>
  <c r="A76" i="11" s="1"/>
  <c r="A77" i="11" a="1"/>
  <c r="A77" i="11" s="1"/>
  <c r="A78" i="11" a="1"/>
  <c r="A78" i="11" s="1"/>
  <c r="A79" i="11" a="1"/>
  <c r="A79" i="11" s="1"/>
  <c r="A80" i="11" a="1"/>
  <c r="A80" i="11" s="1"/>
  <c r="A81" i="11" a="1"/>
  <c r="A81" i="11" s="1"/>
  <c r="A82" i="11" a="1"/>
  <c r="A82" i="11" s="1"/>
  <c r="A83" i="11" a="1"/>
  <c r="A83" i="11" s="1"/>
  <c r="A84" i="11" a="1"/>
  <c r="A84" i="11" s="1"/>
  <c r="A85" i="11" a="1"/>
  <c r="A85" i="11" s="1"/>
  <c r="A86" i="11" a="1"/>
  <c r="A86" i="11" s="1"/>
  <c r="A87" i="11" a="1"/>
  <c r="A87" i="11" s="1"/>
  <c r="A88" i="11" a="1"/>
  <c r="A88" i="11" s="1"/>
  <c r="A89" i="11" a="1"/>
  <c r="A89" i="11" s="1"/>
  <c r="A90" i="11" a="1"/>
  <c r="A90" i="11" s="1"/>
  <c r="A91" i="11" a="1"/>
  <c r="A91" i="11" s="1"/>
  <c r="A92" i="11" a="1"/>
  <c r="A92" i="11" s="1"/>
  <c r="A93" i="11" a="1"/>
  <c r="A93" i="11" s="1"/>
  <c r="A94" i="11" a="1"/>
  <c r="A94" i="11" s="1"/>
  <c r="A95" i="11" a="1"/>
  <c r="A95" i="11" s="1"/>
  <c r="A96" i="11" a="1"/>
  <c r="A96" i="11" s="1"/>
  <c r="A97" i="11" a="1"/>
  <c r="A97" i="11" s="1"/>
  <c r="A98" i="11" a="1"/>
  <c r="A98" i="11" s="1"/>
  <c r="A99" i="11" a="1"/>
  <c r="A99" i="11" s="1"/>
  <c r="A100" i="11" a="1"/>
  <c r="A100" i="11" s="1"/>
  <c r="A101" i="11" a="1"/>
  <c r="A101" i="11" s="1"/>
  <c r="M62" i="1" l="1"/>
  <c r="L62" i="1"/>
  <c r="K62" i="1"/>
  <c r="M61" i="1"/>
  <c r="L61" i="1"/>
  <c r="K61" i="1"/>
  <c r="M49" i="1" l="1"/>
  <c r="L48" i="1"/>
  <c r="K48" i="1"/>
  <c r="J48" i="1"/>
  <c r="L47" i="1"/>
  <c r="K47" i="1"/>
  <c r="J47" i="1"/>
  <c r="D13" i="8"/>
  <c r="L60" i="1" l="1"/>
  <c r="K60" i="1"/>
  <c r="J60" i="1"/>
  <c r="C7" i="2"/>
  <c r="H13" i="2" l="1"/>
  <c r="H14" i="2"/>
  <c r="H15" i="2"/>
  <c r="H16" i="2"/>
  <c r="H17" i="2"/>
  <c r="H18" i="2"/>
  <c r="H19" i="2"/>
  <c r="H20" i="2"/>
  <c r="H21" i="2"/>
  <c r="H22" i="2"/>
  <c r="H23" i="2"/>
  <c r="H24" i="2"/>
  <c r="H25" i="2"/>
  <c r="H26" i="2"/>
  <c r="H27" i="2"/>
  <c r="H28" i="2"/>
  <c r="H29" i="2"/>
  <c r="H30" i="2"/>
  <c r="H31" i="2"/>
  <c r="H32" i="2"/>
  <c r="H33" i="2"/>
  <c r="H34" i="2"/>
  <c r="H35" i="2"/>
  <c r="H36" i="2"/>
  <c r="H37" i="2"/>
  <c r="H38" i="2"/>
  <c r="H39" i="2"/>
  <c r="H40" i="2"/>
  <c r="H41" i="2"/>
  <c r="H42" i="2"/>
  <c r="H43" i="2"/>
  <c r="H44" i="2"/>
  <c r="H45" i="2"/>
  <c r="H46" i="2"/>
  <c r="H47" i="2"/>
  <c r="H48" i="2"/>
  <c r="H49" i="2"/>
  <c r="H50" i="2"/>
  <c r="H51" i="2"/>
  <c r="H52" i="2"/>
  <c r="H53" i="2"/>
  <c r="H54" i="2"/>
  <c r="H55" i="2"/>
  <c r="H56" i="2"/>
  <c r="H57" i="2"/>
  <c r="H58" i="2"/>
  <c r="H59" i="2"/>
  <c r="H60" i="2"/>
  <c r="H61" i="2"/>
  <c r="H62" i="2"/>
  <c r="H63" i="2"/>
  <c r="H64" i="2"/>
  <c r="H65" i="2"/>
  <c r="H66" i="2"/>
  <c r="H67" i="2"/>
  <c r="H68" i="2"/>
  <c r="H69" i="2"/>
  <c r="H70" i="2"/>
  <c r="H71" i="2"/>
  <c r="H72" i="2"/>
  <c r="H73" i="2"/>
  <c r="H74" i="2"/>
  <c r="H75" i="2"/>
  <c r="H76" i="2"/>
  <c r="H77" i="2"/>
  <c r="H78" i="2"/>
  <c r="H79" i="2"/>
  <c r="H80" i="2"/>
  <c r="H81" i="2"/>
  <c r="H82" i="2"/>
  <c r="H83" i="2"/>
  <c r="H84" i="2"/>
  <c r="H85" i="2"/>
  <c r="H86" i="2"/>
  <c r="H87" i="2"/>
  <c r="H88" i="2"/>
  <c r="H89" i="2"/>
  <c r="H90" i="2"/>
  <c r="H91" i="2"/>
  <c r="H92" i="2"/>
  <c r="H93" i="2"/>
  <c r="H94" i="2"/>
  <c r="H95" i="2"/>
  <c r="H96" i="2"/>
  <c r="H97" i="2"/>
  <c r="H98" i="2"/>
  <c r="H99" i="2"/>
  <c r="H100" i="2"/>
  <c r="H101" i="2"/>
  <c r="H102" i="2"/>
  <c r="H103" i="2"/>
  <c r="H104" i="2"/>
  <c r="H105" i="2"/>
  <c r="H106" i="2"/>
  <c r="H107" i="2"/>
  <c r="H108" i="2"/>
  <c r="H109" i="2"/>
  <c r="G13" i="2"/>
  <c r="G14" i="2"/>
  <c r="G15" i="2"/>
  <c r="G16" i="2"/>
  <c r="G17" i="2"/>
  <c r="G18" i="2"/>
  <c r="G19" i="2"/>
  <c r="G20" i="2"/>
  <c r="G21" i="2"/>
  <c r="G22" i="2"/>
  <c r="G23" i="2"/>
  <c r="G24" i="2"/>
  <c r="G25" i="2"/>
  <c r="G26" i="2"/>
  <c r="G27" i="2"/>
  <c r="G28" i="2"/>
  <c r="G29" i="2"/>
  <c r="G30" i="2"/>
  <c r="G31" i="2"/>
  <c r="G32" i="2"/>
  <c r="G33" i="2"/>
  <c r="G34" i="2"/>
  <c r="G35" i="2"/>
  <c r="G36" i="2"/>
  <c r="G37" i="2"/>
  <c r="G38" i="2"/>
  <c r="G39" i="2"/>
  <c r="G40" i="2"/>
  <c r="G41" i="2"/>
  <c r="G42" i="2"/>
  <c r="G43" i="2"/>
  <c r="G44" i="2"/>
  <c r="G45" i="2"/>
  <c r="G46" i="2"/>
  <c r="G47" i="2"/>
  <c r="G48" i="2"/>
  <c r="G49" i="2"/>
  <c r="G50" i="2"/>
  <c r="G51" i="2"/>
  <c r="G52" i="2"/>
  <c r="G53" i="2"/>
  <c r="G54" i="2"/>
  <c r="G55" i="2"/>
  <c r="G56" i="2"/>
  <c r="G57" i="2"/>
  <c r="G58" i="2"/>
  <c r="G59" i="2"/>
  <c r="G60" i="2"/>
  <c r="G61" i="2"/>
  <c r="G62" i="2"/>
  <c r="G63" i="2"/>
  <c r="G64" i="2"/>
  <c r="G65" i="2"/>
  <c r="G66" i="2"/>
  <c r="G67" i="2"/>
  <c r="G68" i="2"/>
  <c r="G69" i="2"/>
  <c r="G70" i="2"/>
  <c r="G71" i="2"/>
  <c r="G72" i="2"/>
  <c r="G73" i="2"/>
  <c r="G74" i="2"/>
  <c r="G75" i="2"/>
  <c r="G76" i="2"/>
  <c r="G77" i="2"/>
  <c r="G78" i="2"/>
  <c r="G79" i="2"/>
  <c r="G80" i="2"/>
  <c r="G81" i="2"/>
  <c r="G82" i="2"/>
  <c r="G83" i="2"/>
  <c r="G84" i="2"/>
  <c r="G85" i="2"/>
  <c r="G86" i="2"/>
  <c r="G87" i="2"/>
  <c r="G88" i="2"/>
  <c r="G89" i="2"/>
  <c r="G90" i="2"/>
  <c r="G91" i="2"/>
  <c r="G92" i="2"/>
  <c r="G93" i="2"/>
  <c r="G94" i="2"/>
  <c r="G95" i="2"/>
  <c r="G96" i="2"/>
  <c r="G97" i="2"/>
  <c r="G98" i="2"/>
  <c r="G99" i="2"/>
  <c r="G100" i="2"/>
  <c r="G101" i="2"/>
  <c r="G102" i="2"/>
  <c r="G103" i="2"/>
  <c r="G104" i="2"/>
  <c r="G105" i="2"/>
  <c r="G106" i="2"/>
  <c r="G107" i="2"/>
  <c r="G108" i="2"/>
  <c r="G109" i="2"/>
  <c r="D9" i="8"/>
  <c r="A3" i="7" a="1"/>
  <c r="A3" i="7" s="1"/>
  <c r="A2" i="7" a="1"/>
  <c r="A2" i="7" s="1"/>
  <c r="A4" i="7" a="1"/>
  <c r="A4" i="7" s="1"/>
  <c r="A5" i="7" a="1"/>
  <c r="A5" i="7" s="1"/>
  <c r="A6" i="7" a="1"/>
  <c r="A6" i="7" s="1"/>
  <c r="A7" i="7" a="1"/>
  <c r="A7" i="7" s="1"/>
  <c r="A8" i="7" a="1"/>
  <c r="A8" i="7" s="1"/>
  <c r="A9" i="7" a="1"/>
  <c r="A9" i="7" s="1"/>
  <c r="A10" i="7" a="1"/>
  <c r="A10" i="7" s="1"/>
  <c r="A11" i="7" a="1"/>
  <c r="A11" i="7" s="1"/>
  <c r="A12" i="7" a="1"/>
  <c r="A12" i="7" s="1"/>
  <c r="A13" i="7" a="1"/>
  <c r="A13" i="7" s="1"/>
  <c r="A14" i="7" a="1"/>
  <c r="A14" i="7" s="1"/>
  <c r="A15" i="7" a="1"/>
  <c r="A15" i="7" s="1"/>
  <c r="A16" i="7" a="1"/>
  <c r="A16" i="7" s="1"/>
  <c r="A17" i="7" a="1"/>
  <c r="A17" i="7" s="1"/>
  <c r="A18" i="7" a="1"/>
  <c r="A18" i="7" s="1"/>
  <c r="A19" i="7" a="1"/>
  <c r="A19" i="7" s="1"/>
  <c r="A20" i="7" a="1"/>
  <c r="A20" i="7" s="1"/>
  <c r="A21" i="7" a="1"/>
  <c r="A21" i="7" s="1"/>
  <c r="A22" i="7" a="1"/>
  <c r="A22" i="7" s="1"/>
  <c r="A23" i="7" a="1"/>
  <c r="A23" i="7" s="1"/>
  <c r="A24" i="7" a="1"/>
  <c r="A24" i="7" s="1"/>
  <c r="A25" i="7" a="1"/>
  <c r="A25" i="7" s="1"/>
  <c r="A26" i="7" a="1"/>
  <c r="A26" i="7" s="1"/>
  <c r="A27" i="7" a="1"/>
  <c r="A27" i="7" s="1"/>
  <c r="A28" i="7" a="1"/>
  <c r="A28" i="7" s="1"/>
  <c r="A29" i="7" a="1"/>
  <c r="A29" i="7" s="1"/>
  <c r="A30" i="7" a="1"/>
  <c r="A30" i="7" s="1"/>
  <c r="A31" i="7" a="1"/>
  <c r="A31" i="7" s="1"/>
  <c r="A32" i="7" a="1"/>
  <c r="A32" i="7" s="1"/>
  <c r="A33" i="7" a="1"/>
  <c r="A33" i="7" s="1"/>
  <c r="A34" i="7" a="1"/>
  <c r="A34" i="7" s="1"/>
  <c r="A35" i="7" a="1"/>
  <c r="A35" i="7" s="1"/>
  <c r="A36" i="7" a="1"/>
  <c r="A36" i="7" s="1"/>
  <c r="A37" i="7" a="1"/>
  <c r="A37" i="7" s="1"/>
  <c r="A38" i="7" a="1"/>
  <c r="A38" i="7" s="1"/>
  <c r="A39" i="7" a="1"/>
  <c r="A39" i="7" s="1"/>
  <c r="A40" i="7" a="1"/>
  <c r="A40" i="7" s="1"/>
  <c r="A41" i="7" a="1"/>
  <c r="A41" i="7" s="1"/>
  <c r="A42" i="7" a="1"/>
  <c r="A42" i="7" s="1"/>
  <c r="A43" i="7" a="1"/>
  <c r="A43" i="7" s="1"/>
  <c r="A44" i="7" a="1"/>
  <c r="A44" i="7" s="1"/>
  <c r="A45" i="7" a="1"/>
  <c r="A45" i="7" s="1"/>
  <c r="A46" i="7" a="1"/>
  <c r="A46" i="7" s="1"/>
  <c r="A47" i="7" a="1"/>
  <c r="A47" i="7" s="1"/>
  <c r="A48" i="7" a="1"/>
  <c r="A48" i="7" s="1"/>
  <c r="A49" i="7" a="1"/>
  <c r="A49" i="7" s="1"/>
  <c r="A50" i="7" a="1"/>
  <c r="A50" i="7" s="1"/>
  <c r="A51" i="7" a="1"/>
  <c r="A51" i="7" s="1"/>
  <c r="A52" i="7" a="1"/>
  <c r="A52" i="7" s="1"/>
  <c r="A53" i="7" a="1"/>
  <c r="A53" i="7" s="1"/>
  <c r="A54" i="7" a="1"/>
  <c r="A54" i="7" s="1"/>
  <c r="A55" i="7" a="1"/>
  <c r="A55" i="7" s="1"/>
  <c r="A56" i="7" a="1"/>
  <c r="A56" i="7" s="1"/>
  <c r="A57" i="7" a="1"/>
  <c r="A57" i="7" s="1"/>
  <c r="A58" i="7" a="1"/>
  <c r="A58" i="7" s="1"/>
  <c r="A59" i="7" a="1"/>
  <c r="A59" i="7" s="1"/>
  <c r="A60" i="7" a="1"/>
  <c r="A60" i="7" s="1"/>
  <c r="A61" i="7" a="1"/>
  <c r="A61" i="7" s="1"/>
  <c r="A62" i="7" a="1"/>
  <c r="A62" i="7" s="1"/>
  <c r="A63" i="7" a="1"/>
  <c r="A63" i="7" s="1"/>
  <c r="A64" i="7" a="1"/>
  <c r="A64" i="7" s="1"/>
  <c r="A65" i="7" a="1"/>
  <c r="A65" i="7" s="1"/>
  <c r="A66" i="7" a="1"/>
  <c r="A66" i="7" s="1"/>
  <c r="A67" i="7" a="1"/>
  <c r="A67" i="7" s="1"/>
  <c r="A68" i="7" a="1"/>
  <c r="A68" i="7" s="1"/>
  <c r="A69" i="7" a="1"/>
  <c r="A69" i="7" s="1"/>
  <c r="A70" i="7" a="1"/>
  <c r="A70" i="7" s="1"/>
  <c r="A71" i="7" a="1"/>
  <c r="A71" i="7" s="1"/>
  <c r="A72" i="7" a="1"/>
  <c r="A72" i="7" s="1"/>
  <c r="A73" i="7" a="1"/>
  <c r="A73" i="7" s="1"/>
  <c r="A74" i="7" a="1"/>
  <c r="A74" i="7" s="1"/>
  <c r="A75" i="7" a="1"/>
  <c r="A75" i="7" s="1"/>
  <c r="A76" i="7" a="1"/>
  <c r="A76" i="7" s="1"/>
  <c r="A77" i="7" a="1"/>
  <c r="A77" i="7" s="1"/>
  <c r="A78" i="7" a="1"/>
  <c r="A78" i="7" s="1"/>
  <c r="A79" i="7" a="1"/>
  <c r="A79" i="7" s="1"/>
  <c r="A80" i="7" a="1"/>
  <c r="A80" i="7" s="1"/>
  <c r="A81" i="7" a="1"/>
  <c r="A81" i="7" s="1"/>
  <c r="A82" i="7" a="1"/>
  <c r="A82" i="7" s="1"/>
  <c r="A83" i="7" a="1"/>
  <c r="A83" i="7" s="1"/>
  <c r="A84" i="7" a="1"/>
  <c r="A84" i="7" s="1"/>
  <c r="A85" i="7" a="1"/>
  <c r="A85" i="7" s="1"/>
  <c r="A86" i="7" a="1"/>
  <c r="A86" i="7" s="1"/>
  <c r="A87" i="7" a="1"/>
  <c r="A87" i="7" s="1"/>
  <c r="A88" i="7" a="1"/>
  <c r="A88" i="7" s="1"/>
  <c r="A89" i="7" a="1"/>
  <c r="A89" i="7" s="1"/>
  <c r="A90" i="7" a="1"/>
  <c r="A90" i="7" s="1"/>
  <c r="A91" i="7" a="1"/>
  <c r="A91" i="7" s="1"/>
  <c r="A92" i="7" a="1"/>
  <c r="A92" i="7" s="1"/>
  <c r="A93" i="7" a="1"/>
  <c r="A93" i="7" s="1"/>
  <c r="A94" i="7" a="1"/>
  <c r="A94" i="7" s="1"/>
  <c r="A95" i="7" a="1"/>
  <c r="A95" i="7" s="1"/>
  <c r="A96" i="7" a="1"/>
  <c r="A96" i="7" s="1"/>
  <c r="A97" i="7" a="1"/>
  <c r="A97" i="7" s="1"/>
  <c r="A98" i="7" a="1"/>
  <c r="A98" i="7" s="1"/>
  <c r="A99" i="7" a="1"/>
  <c r="A99" i="7" s="1"/>
  <c r="A100" i="7" a="1"/>
  <c r="A100" i="7" s="1"/>
  <c r="A101" i="7" a="1"/>
  <c r="A101" i="7" s="1"/>
  <c r="A3" i="6" a="1"/>
  <c r="A3" i="6" s="1"/>
  <c r="A4" i="6" a="1"/>
  <c r="A4" i="6" s="1"/>
  <c r="A5" i="6" a="1"/>
  <c r="A5" i="6" s="1"/>
  <c r="A6" i="6" a="1"/>
  <c r="A6" i="6" s="1"/>
  <c r="A7" i="6" a="1"/>
  <c r="A7" i="6" s="1"/>
  <c r="A8" i="6" a="1"/>
  <c r="A8" i="6" s="1"/>
  <c r="A9" i="6" a="1"/>
  <c r="A9" i="6" s="1"/>
  <c r="A10" i="6" a="1"/>
  <c r="A10" i="6" s="1"/>
  <c r="A11" i="6" a="1"/>
  <c r="A11" i="6" s="1"/>
  <c r="A12" i="6" a="1"/>
  <c r="A12" i="6" s="1"/>
  <c r="A13" i="6" a="1"/>
  <c r="A13" i="6" s="1"/>
  <c r="A14" i="6" a="1"/>
  <c r="A14" i="6" s="1"/>
  <c r="A15" i="6" a="1"/>
  <c r="A15" i="6" s="1"/>
  <c r="A16" i="6" a="1"/>
  <c r="A16" i="6" s="1"/>
  <c r="A17" i="6" a="1"/>
  <c r="A17" i="6" s="1"/>
  <c r="A18" i="6" a="1"/>
  <c r="A18" i="6" s="1"/>
  <c r="A19" i="6" a="1"/>
  <c r="A19" i="6" s="1"/>
  <c r="A20" i="6" a="1"/>
  <c r="A20" i="6" s="1"/>
  <c r="A21" i="6" a="1"/>
  <c r="A21" i="6" s="1"/>
  <c r="A22" i="6" a="1"/>
  <c r="A22" i="6" s="1"/>
  <c r="A23" i="6" a="1"/>
  <c r="A23" i="6" s="1"/>
  <c r="A24" i="6" a="1"/>
  <c r="A24" i="6" s="1"/>
  <c r="A25" i="6" a="1"/>
  <c r="A25" i="6" s="1"/>
  <c r="A26" i="6" a="1"/>
  <c r="A26" i="6" s="1"/>
  <c r="A27" i="6" a="1"/>
  <c r="A27" i="6" s="1"/>
  <c r="A28" i="6" a="1"/>
  <c r="A28" i="6" s="1"/>
  <c r="A29" i="6" a="1"/>
  <c r="A29" i="6" s="1"/>
  <c r="A30" i="6" a="1"/>
  <c r="A30" i="6" s="1"/>
  <c r="A31" i="6" a="1"/>
  <c r="A31" i="6" s="1"/>
  <c r="A32" i="6" a="1"/>
  <c r="A32" i="6" s="1"/>
  <c r="A33" i="6" a="1"/>
  <c r="A33" i="6" s="1"/>
  <c r="A34" i="6" a="1"/>
  <c r="A34" i="6" s="1"/>
  <c r="A35" i="6" a="1"/>
  <c r="A35" i="6" s="1"/>
  <c r="A36" i="6" a="1"/>
  <c r="A36" i="6" s="1"/>
  <c r="A37" i="6" a="1"/>
  <c r="A37" i="6" s="1"/>
  <c r="A38" i="6" a="1"/>
  <c r="A38" i="6" s="1"/>
  <c r="A39" i="6" a="1"/>
  <c r="A39" i="6" s="1"/>
  <c r="A40" i="6" a="1"/>
  <c r="A40" i="6" s="1"/>
  <c r="A41" i="6" a="1"/>
  <c r="A41" i="6" s="1"/>
  <c r="A42" i="6" a="1"/>
  <c r="A42" i="6" s="1"/>
  <c r="A43" i="6" a="1"/>
  <c r="A43" i="6" s="1"/>
  <c r="A44" i="6" a="1"/>
  <c r="A44" i="6" s="1"/>
  <c r="A45" i="6" a="1"/>
  <c r="A45" i="6" s="1"/>
  <c r="A46" i="6" a="1"/>
  <c r="A46" i="6" s="1"/>
  <c r="A47" i="6" a="1"/>
  <c r="A47" i="6" s="1"/>
  <c r="A48" i="6" a="1"/>
  <c r="A48" i="6" s="1"/>
  <c r="A49" i="6" a="1"/>
  <c r="A49" i="6" s="1"/>
  <c r="A50" i="6" a="1"/>
  <c r="A50" i="6" s="1"/>
  <c r="A51" i="6" a="1"/>
  <c r="A51" i="6" s="1"/>
  <c r="A52" i="6" a="1"/>
  <c r="A52" i="6" s="1"/>
  <c r="A53" i="6" a="1"/>
  <c r="A53" i="6" s="1"/>
  <c r="A54" i="6" a="1"/>
  <c r="A54" i="6" s="1"/>
  <c r="A55" i="6" a="1"/>
  <c r="A55" i="6" s="1"/>
  <c r="A56" i="6" a="1"/>
  <c r="A56" i="6" s="1"/>
  <c r="A57" i="6" a="1"/>
  <c r="A57" i="6" s="1"/>
  <c r="A58" i="6" a="1"/>
  <c r="A58" i="6" s="1"/>
  <c r="A59" i="6" a="1"/>
  <c r="A59" i="6" s="1"/>
  <c r="A60" i="6" a="1"/>
  <c r="A60" i="6" s="1"/>
  <c r="A61" i="6" a="1"/>
  <c r="A61" i="6" s="1"/>
  <c r="A62" i="6" a="1"/>
  <c r="A62" i="6" s="1"/>
  <c r="A63" i="6" a="1"/>
  <c r="A63" i="6" s="1"/>
  <c r="A64" i="6" a="1"/>
  <c r="A64" i="6" s="1"/>
  <c r="A65" i="6" a="1"/>
  <c r="A65" i="6" s="1"/>
  <c r="A66" i="6" a="1"/>
  <c r="A66" i="6" s="1"/>
  <c r="A67" i="6" a="1"/>
  <c r="A67" i="6" s="1"/>
  <c r="A68" i="6" a="1"/>
  <c r="A68" i="6" s="1"/>
  <c r="A69" i="6" a="1"/>
  <c r="A69" i="6" s="1"/>
  <c r="A70" i="6" a="1"/>
  <c r="A70" i="6" s="1"/>
  <c r="A71" i="6" a="1"/>
  <c r="A71" i="6" s="1"/>
  <c r="A72" i="6" a="1"/>
  <c r="A72" i="6" s="1"/>
  <c r="A73" i="6" a="1"/>
  <c r="A73" i="6" s="1"/>
  <c r="A74" i="6" a="1"/>
  <c r="A74" i="6" s="1"/>
  <c r="A75" i="6" a="1"/>
  <c r="A75" i="6" s="1"/>
  <c r="A76" i="6" a="1"/>
  <c r="A76" i="6" s="1"/>
  <c r="A77" i="6" a="1"/>
  <c r="A77" i="6" s="1"/>
  <c r="A78" i="6" a="1"/>
  <c r="A78" i="6" s="1"/>
  <c r="A79" i="6" a="1"/>
  <c r="A79" i="6" s="1"/>
  <c r="A80" i="6" a="1"/>
  <c r="A80" i="6" s="1"/>
  <c r="A81" i="6" a="1"/>
  <c r="A81" i="6" s="1"/>
  <c r="A82" i="6" a="1"/>
  <c r="A82" i="6" s="1"/>
  <c r="A83" i="6" a="1"/>
  <c r="A83" i="6" s="1"/>
  <c r="A84" i="6" a="1"/>
  <c r="A84" i="6" s="1"/>
  <c r="A85" i="6" a="1"/>
  <c r="A85" i="6" s="1"/>
  <c r="A86" i="6" a="1"/>
  <c r="A86" i="6" s="1"/>
  <c r="A87" i="6" a="1"/>
  <c r="A87" i="6" s="1"/>
  <c r="A88" i="6" a="1"/>
  <c r="A88" i="6" s="1"/>
  <c r="A89" i="6" a="1"/>
  <c r="A89" i="6" s="1"/>
  <c r="A90" i="6" a="1"/>
  <c r="A90" i="6" s="1"/>
  <c r="A91" i="6" a="1"/>
  <c r="A91" i="6" s="1"/>
  <c r="A92" i="6" a="1"/>
  <c r="A92" i="6" s="1"/>
  <c r="A93" i="6" a="1"/>
  <c r="A93" i="6" s="1"/>
  <c r="A94" i="6" a="1"/>
  <c r="A94" i="6" s="1"/>
  <c r="A95" i="6" a="1"/>
  <c r="A95" i="6" s="1"/>
  <c r="A96" i="6" a="1"/>
  <c r="A96" i="6" s="1"/>
  <c r="A97" i="6" a="1"/>
  <c r="A97" i="6" s="1"/>
  <c r="A98" i="6" a="1"/>
  <c r="A98" i="6" s="1"/>
  <c r="A99" i="6" a="1"/>
  <c r="A99" i="6" s="1"/>
  <c r="A100" i="6" a="1"/>
  <c r="A100" i="6" s="1"/>
  <c r="A101" i="6" a="1"/>
  <c r="A101" i="6" s="1"/>
  <c r="A2" i="6" a="1"/>
  <c r="A2" i="6" s="1"/>
  <c r="O2" i="5" a="1"/>
  <c r="O2" i="5" s="1"/>
  <c r="O3" i="5" a="1"/>
  <c r="O3" i="5" s="1"/>
  <c r="O4" i="5" a="1"/>
  <c r="O4" i="5" s="1"/>
  <c r="O5" i="5" a="1"/>
  <c r="O5" i="5" s="1"/>
  <c r="O6" i="5" a="1"/>
  <c r="O6" i="5" s="1"/>
  <c r="O7" i="5" a="1"/>
  <c r="O7" i="5" s="1"/>
  <c r="O8" i="5" a="1"/>
  <c r="O8" i="5" s="1"/>
  <c r="O9" i="5" a="1"/>
  <c r="O9" i="5" s="1"/>
  <c r="O10" i="5" a="1"/>
  <c r="O10" i="5" s="1"/>
  <c r="O11" i="5" a="1"/>
  <c r="O11" i="5" s="1"/>
  <c r="A22" i="2" s="1"/>
  <c r="B22" i="2" s="1"/>
  <c r="O12" i="5" a="1"/>
  <c r="O12" i="5" s="1"/>
  <c r="A23" i="2" s="1"/>
  <c r="B23" i="2" s="1"/>
  <c r="O13" i="5" a="1"/>
  <c r="O13" i="5" s="1"/>
  <c r="A24" i="2" s="1"/>
  <c r="B24" i="2" s="1"/>
  <c r="O14" i="5" a="1"/>
  <c r="O14" i="5" s="1"/>
  <c r="A25" i="2" s="1"/>
  <c r="B25" i="2" s="1"/>
  <c r="O15" i="5" a="1"/>
  <c r="O15" i="5" s="1"/>
  <c r="A26" i="2" s="1"/>
  <c r="B26" i="2" s="1"/>
  <c r="O16" i="5" a="1"/>
  <c r="O16" i="5" s="1"/>
  <c r="A27" i="2" s="1"/>
  <c r="B27" i="2" s="1"/>
  <c r="O17" i="5" a="1"/>
  <c r="O17" i="5" s="1"/>
  <c r="A28" i="2" s="1"/>
  <c r="B28" i="2" s="1"/>
  <c r="O18" i="5" a="1"/>
  <c r="O18" i="5" s="1"/>
  <c r="A29" i="2" s="1"/>
  <c r="B29" i="2" s="1"/>
  <c r="O19" i="5" a="1"/>
  <c r="O19" i="5" s="1"/>
  <c r="A30" i="2" s="1"/>
  <c r="B30" i="2" s="1"/>
  <c r="O20" i="5" a="1"/>
  <c r="O20" i="5" s="1"/>
  <c r="A31" i="2" s="1"/>
  <c r="B31" i="2" s="1"/>
  <c r="O21" i="5" a="1"/>
  <c r="O21" i="5" s="1"/>
  <c r="A32" i="2" s="1"/>
  <c r="B32" i="2" s="1"/>
  <c r="O22" i="5" a="1"/>
  <c r="O22" i="5" s="1"/>
  <c r="A33" i="2" s="1"/>
  <c r="B33" i="2" s="1"/>
  <c r="O23" i="5" a="1"/>
  <c r="O23" i="5" s="1"/>
  <c r="A34" i="2" s="1"/>
  <c r="B34" i="2" s="1"/>
  <c r="O24" i="5" a="1"/>
  <c r="O24" i="5" s="1"/>
  <c r="A35" i="2" s="1"/>
  <c r="B35" i="2" s="1"/>
  <c r="O25" i="5" a="1"/>
  <c r="O25" i="5" s="1"/>
  <c r="A36" i="2" s="1"/>
  <c r="B36" i="2" s="1"/>
  <c r="O26" i="5" a="1"/>
  <c r="O26" i="5" s="1"/>
  <c r="A37" i="2" s="1"/>
  <c r="B37" i="2" s="1"/>
  <c r="O27" i="5" a="1"/>
  <c r="O27" i="5" s="1"/>
  <c r="A38" i="2" s="1"/>
  <c r="B38" i="2" s="1"/>
  <c r="O28" i="5" a="1"/>
  <c r="O28" i="5" s="1"/>
  <c r="A39" i="2" s="1"/>
  <c r="B39" i="2" s="1"/>
  <c r="O29" i="5" a="1"/>
  <c r="O29" i="5" s="1"/>
  <c r="A40" i="2" s="1"/>
  <c r="B40" i="2" s="1"/>
  <c r="O30" i="5" a="1"/>
  <c r="O30" i="5" s="1"/>
  <c r="A41" i="2" s="1"/>
  <c r="B41" i="2" s="1"/>
  <c r="O31" i="5" a="1"/>
  <c r="O31" i="5" s="1"/>
  <c r="A42" i="2" s="1"/>
  <c r="B42" i="2" s="1"/>
  <c r="O32" i="5" a="1"/>
  <c r="O32" i="5" s="1"/>
  <c r="A43" i="2" s="1"/>
  <c r="B43" i="2" s="1"/>
  <c r="O33" i="5" a="1"/>
  <c r="O33" i="5" s="1"/>
  <c r="A44" i="2" s="1"/>
  <c r="B44" i="2" s="1"/>
  <c r="O34" i="5" a="1"/>
  <c r="O34" i="5" s="1"/>
  <c r="A45" i="2" s="1"/>
  <c r="B45" i="2" s="1"/>
  <c r="O35" i="5" a="1"/>
  <c r="O35" i="5" s="1"/>
  <c r="A46" i="2" s="1"/>
  <c r="B46" i="2" s="1"/>
  <c r="O36" i="5" a="1"/>
  <c r="O36" i="5" s="1"/>
  <c r="A47" i="2" s="1"/>
  <c r="B47" i="2" s="1"/>
  <c r="O37" i="5" a="1"/>
  <c r="O37" i="5" s="1"/>
  <c r="A48" i="2" s="1"/>
  <c r="B48" i="2" s="1"/>
  <c r="O38" i="5" a="1"/>
  <c r="O38" i="5" s="1"/>
  <c r="A49" i="2" s="1"/>
  <c r="B49" i="2" s="1"/>
  <c r="O39" i="5" a="1"/>
  <c r="O39" i="5" s="1"/>
  <c r="A50" i="2" s="1"/>
  <c r="B50" i="2" s="1"/>
  <c r="O40" i="5" a="1"/>
  <c r="O40" i="5" s="1"/>
  <c r="A51" i="2" s="1"/>
  <c r="B51" i="2" s="1"/>
  <c r="O41" i="5" a="1"/>
  <c r="O41" i="5" s="1"/>
  <c r="A52" i="2" s="1"/>
  <c r="B52" i="2" s="1"/>
  <c r="O42" i="5" a="1"/>
  <c r="O42" i="5" s="1"/>
  <c r="A53" i="2" s="1"/>
  <c r="B53" i="2" s="1"/>
  <c r="O43" i="5" a="1"/>
  <c r="O43" i="5" s="1"/>
  <c r="A54" i="2" s="1"/>
  <c r="B54" i="2" s="1"/>
  <c r="O44" i="5" a="1"/>
  <c r="O44" i="5" s="1"/>
  <c r="A55" i="2" s="1"/>
  <c r="B55" i="2" s="1"/>
  <c r="O45" i="5" a="1"/>
  <c r="O45" i="5" s="1"/>
  <c r="A56" i="2" s="1"/>
  <c r="B56" i="2" s="1"/>
  <c r="O46" i="5" a="1"/>
  <c r="O46" i="5" s="1"/>
  <c r="A57" i="2" s="1"/>
  <c r="B57" i="2" s="1"/>
  <c r="O47" i="5" a="1"/>
  <c r="O47" i="5" s="1"/>
  <c r="A58" i="2" s="1"/>
  <c r="B58" i="2" s="1"/>
  <c r="O48" i="5" a="1"/>
  <c r="O48" i="5" s="1"/>
  <c r="A59" i="2" s="1"/>
  <c r="B59" i="2" s="1"/>
  <c r="O49" i="5" a="1"/>
  <c r="O49" i="5" s="1"/>
  <c r="A60" i="2" s="1"/>
  <c r="B60" i="2" s="1"/>
  <c r="O50" i="5" a="1"/>
  <c r="O50" i="5" s="1"/>
  <c r="A61" i="2" s="1"/>
  <c r="B61" i="2" s="1"/>
  <c r="O51" i="5" a="1"/>
  <c r="O51" i="5" s="1"/>
  <c r="A62" i="2" s="1"/>
  <c r="B62" i="2" s="1"/>
  <c r="O52" i="5" a="1"/>
  <c r="O52" i="5" s="1"/>
  <c r="A63" i="2" s="1"/>
  <c r="B63" i="2" s="1"/>
  <c r="O53" i="5" a="1"/>
  <c r="O53" i="5" s="1"/>
  <c r="A64" i="2" s="1"/>
  <c r="B64" i="2" s="1"/>
  <c r="O54" i="5" a="1"/>
  <c r="O54" i="5" s="1"/>
  <c r="A65" i="2" s="1"/>
  <c r="B65" i="2" s="1"/>
  <c r="O55" i="5" a="1"/>
  <c r="O55" i="5" s="1"/>
  <c r="A66" i="2" s="1"/>
  <c r="B66" i="2" s="1"/>
  <c r="O56" i="5" a="1"/>
  <c r="O56" i="5" s="1"/>
  <c r="A67" i="2" s="1"/>
  <c r="B67" i="2" s="1"/>
  <c r="O57" i="5" a="1"/>
  <c r="O57" i="5" s="1"/>
  <c r="A68" i="2" s="1"/>
  <c r="B68" i="2" s="1"/>
  <c r="O58" i="5" a="1"/>
  <c r="O58" i="5" s="1"/>
  <c r="A69" i="2" s="1"/>
  <c r="B69" i="2" s="1"/>
  <c r="O59" i="5" a="1"/>
  <c r="O59" i="5" s="1"/>
  <c r="A70" i="2" s="1"/>
  <c r="B70" i="2" s="1"/>
  <c r="O60" i="5" a="1"/>
  <c r="O60" i="5" s="1"/>
  <c r="A71" i="2" s="1"/>
  <c r="B71" i="2" s="1"/>
  <c r="O61" i="5" a="1"/>
  <c r="O61" i="5" s="1"/>
  <c r="A72" i="2" s="1"/>
  <c r="B72" i="2" s="1"/>
  <c r="O62" i="5" a="1"/>
  <c r="O62" i="5" s="1"/>
  <c r="A73" i="2" s="1"/>
  <c r="B73" i="2" s="1"/>
  <c r="O63" i="5" a="1"/>
  <c r="O63" i="5" s="1"/>
  <c r="A74" i="2" s="1"/>
  <c r="B74" i="2" s="1"/>
  <c r="O64" i="5" a="1"/>
  <c r="O64" i="5" s="1"/>
  <c r="A75" i="2" s="1"/>
  <c r="B75" i="2" s="1"/>
  <c r="O65" i="5" a="1"/>
  <c r="O65" i="5" s="1"/>
  <c r="A76" i="2" s="1"/>
  <c r="B76" i="2" s="1"/>
  <c r="O66" i="5" a="1"/>
  <c r="O66" i="5" s="1"/>
  <c r="A77" i="2" s="1"/>
  <c r="B77" i="2" s="1"/>
  <c r="O67" i="5" a="1"/>
  <c r="O67" i="5" s="1"/>
  <c r="A78" i="2" s="1"/>
  <c r="B78" i="2" s="1"/>
  <c r="O68" i="5" a="1"/>
  <c r="O68" i="5" s="1"/>
  <c r="A79" i="2" s="1"/>
  <c r="B79" i="2" s="1"/>
  <c r="O69" i="5" a="1"/>
  <c r="O69" i="5" s="1"/>
  <c r="A80" i="2" s="1"/>
  <c r="B80" i="2" s="1"/>
  <c r="O70" i="5" a="1"/>
  <c r="O70" i="5" s="1"/>
  <c r="A81" i="2" s="1"/>
  <c r="B81" i="2" s="1"/>
  <c r="O71" i="5" a="1"/>
  <c r="O71" i="5" s="1"/>
  <c r="A82" i="2" s="1"/>
  <c r="B82" i="2" s="1"/>
  <c r="O72" i="5" a="1"/>
  <c r="O72" i="5" s="1"/>
  <c r="A83" i="2" s="1"/>
  <c r="B83" i="2" s="1"/>
  <c r="O73" i="5" a="1"/>
  <c r="O73" i="5" s="1"/>
  <c r="A84" i="2" s="1"/>
  <c r="B84" i="2" s="1"/>
  <c r="O74" i="5" a="1"/>
  <c r="O74" i="5" s="1"/>
  <c r="A85" i="2" s="1"/>
  <c r="B85" i="2" s="1"/>
  <c r="O75" i="5" a="1"/>
  <c r="O75" i="5" s="1"/>
  <c r="A86" i="2" s="1"/>
  <c r="B86" i="2" s="1"/>
  <c r="O76" i="5" a="1"/>
  <c r="O76" i="5" s="1"/>
  <c r="A87" i="2" s="1"/>
  <c r="B87" i="2" s="1"/>
  <c r="O77" i="5" a="1"/>
  <c r="O77" i="5" s="1"/>
  <c r="A88" i="2" s="1"/>
  <c r="B88" i="2" s="1"/>
  <c r="O78" i="5" a="1"/>
  <c r="O78" i="5" s="1"/>
  <c r="A89" i="2" s="1"/>
  <c r="B89" i="2" s="1"/>
  <c r="O79" i="5" a="1"/>
  <c r="O79" i="5" s="1"/>
  <c r="A90" i="2" s="1"/>
  <c r="B90" i="2" s="1"/>
  <c r="O80" i="5" a="1"/>
  <c r="O80" i="5" s="1"/>
  <c r="A91" i="2" s="1"/>
  <c r="B91" i="2" s="1"/>
  <c r="O81" i="5" a="1"/>
  <c r="O81" i="5" s="1"/>
  <c r="A92" i="2" s="1"/>
  <c r="B92" i="2" s="1"/>
  <c r="O82" i="5" a="1"/>
  <c r="O82" i="5" s="1"/>
  <c r="A93" i="2" s="1"/>
  <c r="B93" i="2" s="1"/>
  <c r="O83" i="5" a="1"/>
  <c r="O83" i="5" s="1"/>
  <c r="A94" i="2" s="1"/>
  <c r="B94" i="2" s="1"/>
  <c r="O84" i="5" a="1"/>
  <c r="O84" i="5" s="1"/>
  <c r="A95" i="2" s="1"/>
  <c r="B95" i="2" s="1"/>
  <c r="O85" i="5" a="1"/>
  <c r="O85" i="5" s="1"/>
  <c r="A96" i="2" s="1"/>
  <c r="B96" i="2" s="1"/>
  <c r="O86" i="5" a="1"/>
  <c r="O86" i="5" s="1"/>
  <c r="A97" i="2" s="1"/>
  <c r="B97" i="2" s="1"/>
  <c r="O87" i="5" a="1"/>
  <c r="O87" i="5" s="1"/>
  <c r="A98" i="2" s="1"/>
  <c r="B98" i="2" s="1"/>
  <c r="O88" i="5" a="1"/>
  <c r="O88" i="5" s="1"/>
  <c r="A99" i="2" s="1"/>
  <c r="B99" i="2" s="1"/>
  <c r="O89" i="5" a="1"/>
  <c r="O89" i="5" s="1"/>
  <c r="A100" i="2" s="1"/>
  <c r="B100" i="2" s="1"/>
  <c r="O90" i="5" a="1"/>
  <c r="O90" i="5" s="1"/>
  <c r="A101" i="2" s="1"/>
  <c r="B101" i="2" s="1"/>
  <c r="O91" i="5" a="1"/>
  <c r="O91" i="5" s="1"/>
  <c r="A102" i="2" s="1"/>
  <c r="B102" i="2" s="1"/>
  <c r="O92" i="5" a="1"/>
  <c r="O92" i="5" s="1"/>
  <c r="A103" i="2" s="1"/>
  <c r="B103" i="2" s="1"/>
  <c r="O93" i="5" a="1"/>
  <c r="O93" i="5" s="1"/>
  <c r="A104" i="2" s="1"/>
  <c r="B104" i="2" s="1"/>
  <c r="O94" i="5" a="1"/>
  <c r="O94" i="5" s="1"/>
  <c r="A105" i="2" s="1"/>
  <c r="B105" i="2" s="1"/>
  <c r="O95" i="5" a="1"/>
  <c r="O95" i="5" s="1"/>
  <c r="A106" i="2" s="1"/>
  <c r="B106" i="2" s="1"/>
  <c r="O96" i="5" a="1"/>
  <c r="O96" i="5" s="1"/>
  <c r="A107" i="2" s="1"/>
  <c r="B107" i="2" s="1"/>
  <c r="O97" i="5" a="1"/>
  <c r="O97" i="5" s="1"/>
  <c r="A108" i="2" s="1"/>
  <c r="B108" i="2" s="1"/>
  <c r="O98" i="5" a="1"/>
  <c r="O98" i="5" s="1"/>
  <c r="A109" i="2" s="1"/>
  <c r="B109" i="2" s="1"/>
  <c r="A17" i="2" l="1"/>
  <c r="A6" i="11" a="1"/>
  <c r="A6" i="11" s="1"/>
  <c r="A21" i="2"/>
  <c r="A10" i="11" a="1"/>
  <c r="A10" i="11" s="1"/>
  <c r="A20" i="2"/>
  <c r="A9" i="11" a="1"/>
  <c r="A9" i="11" s="1"/>
  <c r="A19" i="2"/>
  <c r="A8" i="11" a="1"/>
  <c r="A8" i="11" s="1"/>
  <c r="A18" i="2"/>
  <c r="A7" i="11" a="1"/>
  <c r="A7" i="11" s="1"/>
  <c r="A16" i="2"/>
  <c r="A5" i="11" a="1"/>
  <c r="A5" i="11" s="1"/>
  <c r="A15" i="2"/>
  <c r="A4" i="11" a="1"/>
  <c r="A4" i="11" s="1"/>
  <c r="A14" i="2"/>
  <c r="F14" i="2" s="1"/>
  <c r="A3" i="11" a="1"/>
  <c r="A3" i="11" s="1"/>
  <c r="A13" i="2"/>
  <c r="F13" i="2" s="1"/>
  <c r="A2" i="11" a="1"/>
  <c r="A2" i="11" s="1"/>
  <c r="M14" i="8"/>
  <c r="M15" i="8"/>
  <c r="M16" i="8"/>
  <c r="M13" i="8"/>
  <c r="P11" i="8"/>
  <c r="E57" i="8" a="1"/>
  <c r="E57" i="8" s="1"/>
  <c r="M12" i="8"/>
  <c r="M9" i="8"/>
  <c r="B3" i="2"/>
  <c r="C3" i="2" a="1"/>
  <c r="C3" i="2" s="1"/>
  <c r="A18" i="5"/>
  <c r="B19" i="2" l="1"/>
  <c r="D19" i="2" s="1"/>
  <c r="E19" i="2" s="1"/>
  <c r="F19" i="2"/>
  <c r="B20" i="2"/>
  <c r="D20" i="2" s="1"/>
  <c r="E20" i="2" s="1"/>
  <c r="F20" i="2"/>
  <c r="B21" i="2"/>
  <c r="F21" i="2"/>
  <c r="D21" i="2"/>
  <c r="E21" i="2" s="1"/>
  <c r="M8" i="8" s="1"/>
  <c r="B18" i="2"/>
  <c r="D18" i="2" s="1"/>
  <c r="E18" i="2" s="1"/>
  <c r="F18" i="2"/>
  <c r="B17" i="2"/>
  <c r="D17" i="2" s="1"/>
  <c r="E17" i="2" s="1"/>
  <c r="F17" i="2"/>
  <c r="B16" i="2"/>
  <c r="D16" i="2" s="1"/>
  <c r="E16" i="2" s="1"/>
  <c r="F16" i="2"/>
  <c r="B15" i="2"/>
  <c r="D15" i="2" s="1"/>
  <c r="E15" i="2" s="1"/>
  <c r="F15" i="2"/>
  <c r="B14" i="2"/>
  <c r="D14" i="2"/>
  <c r="B13" i="2"/>
  <c r="D13" i="2" s="1"/>
  <c r="E13" i="2" s="1"/>
  <c r="A16" i="8"/>
  <c r="D12" i="8"/>
  <c r="D10" i="8"/>
  <c r="D8" i="8"/>
  <c r="E6" i="8"/>
  <c r="A4" i="8"/>
  <c r="Q23" i="9"/>
  <c r="O23" i="9"/>
  <c r="L24" i="9"/>
  <c r="J24" i="9"/>
  <c r="B112" i="9"/>
  <c r="B78" i="9"/>
  <c r="B53" i="9"/>
  <c r="M4" i="8" l="1"/>
  <c r="H11" i="2"/>
  <c r="F31" i="8" s="1"/>
  <c r="S95" i="8"/>
  <c r="S57" i="8"/>
  <c r="S78" i="8"/>
  <c r="S101" i="8"/>
  <c r="E14" i="2"/>
  <c r="S36" i="8"/>
  <c r="S99" i="8"/>
  <c r="S90" i="8"/>
  <c r="S86" i="8"/>
  <c r="S82" i="8"/>
  <c r="S23" i="8"/>
  <c r="S14" i="8"/>
  <c r="S93" i="8"/>
  <c r="S49" i="8"/>
  <c r="S20" i="8"/>
  <c r="A57" i="8" a="1"/>
  <c r="A57" i="8" s="1"/>
  <c r="S24" i="8"/>
  <c r="S46" i="8"/>
  <c r="S60" i="8"/>
  <c r="S34" i="8"/>
  <c r="S64" i="8"/>
  <c r="S102" i="8"/>
  <c r="S45" i="8"/>
  <c r="S52" i="8"/>
  <c r="S35" i="8"/>
  <c r="S73" i="8"/>
  <c r="S56" i="8"/>
  <c r="S31" i="8"/>
  <c r="S94" i="8"/>
  <c r="S105" i="8"/>
  <c r="S37" i="8"/>
  <c r="S44" i="8"/>
  <c r="S18" i="8"/>
  <c r="S65" i="8"/>
  <c r="S48" i="8"/>
  <c r="S30" i="8"/>
  <c r="S85" i="8"/>
  <c r="S83" i="8"/>
  <c r="S41" i="8"/>
  <c r="S62" i="8"/>
  <c r="S76" i="8"/>
  <c r="S50" i="8"/>
  <c r="S63" i="8"/>
  <c r="S70" i="8"/>
  <c r="S100" i="8"/>
  <c r="S58" i="8"/>
  <c r="S71" i="8"/>
  <c r="S77" i="8"/>
  <c r="S75" i="8"/>
  <c r="S33" i="8"/>
  <c r="S54" i="8"/>
  <c r="S69" i="8"/>
  <c r="S68" i="8"/>
  <c r="S67" i="8"/>
  <c r="S42" i="8"/>
  <c r="S72" i="8"/>
  <c r="S26" i="8"/>
  <c r="S53" i="8"/>
  <c r="S59" i="8"/>
  <c r="S13" i="8"/>
  <c r="R4" i="8" a="1"/>
  <c r="S12" i="8" s="1"/>
  <c r="S17" i="8"/>
  <c r="S96" i="8"/>
  <c r="S87" i="8"/>
  <c r="S29" i="8"/>
  <c r="S92" i="8"/>
  <c r="S91" i="8"/>
  <c r="S98" i="8"/>
  <c r="S97" i="8"/>
  <c r="S88" i="8"/>
  <c r="S79" i="8"/>
  <c r="S28" i="8"/>
  <c r="H57" i="8" a="1"/>
  <c r="H57" i="8" s="1"/>
  <c r="S22" i="8"/>
  <c r="S51" i="8"/>
  <c r="S74" i="8"/>
  <c r="S89" i="8"/>
  <c r="S16" i="8"/>
  <c r="S40" i="8"/>
  <c r="S55" i="8"/>
  <c r="S15" i="8"/>
  <c r="S38" i="8"/>
  <c r="S61" i="8"/>
  <c r="S84" i="8"/>
  <c r="S19" i="8"/>
  <c r="S43" i="8"/>
  <c r="S66" i="8"/>
  <c r="S81" i="8"/>
  <c r="S104" i="8"/>
  <c r="S32" i="8"/>
  <c r="S47" i="8"/>
  <c r="S21" i="8"/>
  <c r="S80" i="8"/>
  <c r="S103" i="8"/>
  <c r="S39" i="8"/>
  <c r="S27" i="8"/>
  <c r="S11" i="8"/>
  <c r="B102" i="9"/>
  <c r="M10" i="8" l="1"/>
  <c r="P5" i="8"/>
  <c r="M5" i="8"/>
  <c r="R4" i="8"/>
  <c r="D11" i="8"/>
  <c r="L59" i="1"/>
  <c r="K59" i="1"/>
  <c r="J59" i="1"/>
  <c r="L58" i="1"/>
  <c r="K58" i="1"/>
  <c r="J58" i="1"/>
  <c r="L57" i="1"/>
  <c r="K57" i="1"/>
  <c r="J57" i="1"/>
  <c r="L56" i="1"/>
  <c r="K56" i="1"/>
  <c r="J56" i="1"/>
  <c r="L55" i="1"/>
  <c r="K55" i="1"/>
  <c r="J55" i="1"/>
  <c r="L54" i="1"/>
  <c r="K54" i="1"/>
  <c r="J54" i="1"/>
  <c r="L53" i="1"/>
  <c r="K53" i="1"/>
  <c r="J53" i="1"/>
  <c r="L52" i="1"/>
  <c r="K52" i="1"/>
  <c r="J52" i="1"/>
  <c r="L51" i="1"/>
  <c r="K51" i="1"/>
  <c r="J51" i="1"/>
  <c r="S10" i="8" l="1"/>
  <c r="L45" i="1"/>
  <c r="K45" i="1"/>
  <c r="J45" i="1"/>
  <c r="L44" i="1"/>
  <c r="K44" i="1"/>
  <c r="J44" i="1"/>
  <c r="L43" i="1"/>
  <c r="K43" i="1"/>
  <c r="J43" i="1"/>
  <c r="L35" i="1"/>
  <c r="K35" i="1"/>
  <c r="J35" i="1"/>
  <c r="L30" i="1"/>
  <c r="K30" i="1"/>
  <c r="J30" i="1"/>
  <c r="L27" i="1"/>
  <c r="K27" i="1"/>
  <c r="J27" i="1"/>
  <c r="L23" i="1"/>
  <c r="K23" i="1"/>
  <c r="J23" i="1"/>
  <c r="L22" i="1"/>
  <c r="K22" i="1"/>
  <c r="J22" i="1"/>
  <c r="L21" i="1" l="1"/>
  <c r="K21" i="1"/>
  <c r="J21" i="1"/>
  <c r="L20" i="1"/>
  <c r="K20" i="1"/>
  <c r="J20" i="1"/>
  <c r="L19" i="1"/>
  <c r="K19" i="1"/>
  <c r="J19" i="1"/>
  <c r="J18" i="1"/>
  <c r="K18" i="1"/>
  <c r="L18" i="1"/>
  <c r="L17" i="1"/>
  <c r="K17" i="1"/>
  <c r="J17" i="1"/>
  <c r="L16" i="1"/>
  <c r="K16" i="1"/>
  <c r="J16" i="1"/>
  <c r="L15" i="1"/>
  <c r="K15" i="1"/>
  <c r="J15" i="1"/>
  <c r="M14" i="1"/>
  <c r="L14" i="1"/>
  <c r="K14" i="1"/>
  <c r="J4" i="1"/>
  <c r="K4" i="1"/>
  <c r="L4" i="1"/>
  <c r="P9" i="8" l="1"/>
  <c r="P8" i="8"/>
  <c r="M11" i="8"/>
  <c r="S9" i="8"/>
  <c r="S8" i="8"/>
  <c r="P4" i="8"/>
  <c r="M7" i="8" l="1"/>
  <c r="P7" i="8"/>
  <c r="S7" i="8"/>
  <c r="F57" i="8" a="1"/>
  <c r="F57" i="8" s="1"/>
  <c r="S5" i="8" l="1"/>
  <c r="P10" i="8"/>
  <c r="E11" i="2"/>
  <c r="F21" i="8" s="1"/>
  <c r="S4" i="8"/>
  <c r="G57" i="8" a="1"/>
  <c r="G57" i="8" s="1"/>
  <c r="M6" i="8"/>
  <c r="P6" i="8"/>
  <c r="S6" i="8"/>
  <c r="B5" i="2" l="1"/>
  <c r="C5" i="2"/>
  <c r="B9" i="2" l="1"/>
  <c r="C9" i="2"/>
  <c r="D23" i="8" l="1"/>
  <c r="D27"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Bart vV</author>
  </authors>
  <commentList>
    <comment ref="G15" authorId="0" shapeId="0" xr:uid="{4072264D-E081-4AD4-84A0-7359F83647BE}">
      <text>
        <r>
          <rPr>
            <sz val="9"/>
            <color indexed="81"/>
            <rFont val="Tahoma"/>
            <family val="2"/>
          </rPr>
          <t>1 m2 of Hemp Fibre Insulation with a thickness of 100 mm and a weight of 3,5 kg/m2.</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<sst xmlns="http://schemas.openxmlformats.org/spreadsheetml/2006/main" count="956" uniqueCount="501">
  <si>
    <t>EPD registration number</t>
  </si>
  <si>
    <t>Reference Service Life (RSL)</t>
  </si>
  <si>
    <t>Declared unit</t>
  </si>
  <si>
    <t>S-P-02033</t>
  </si>
  <si>
    <t>EPD-2022-7601</t>
  </si>
  <si>
    <t>m2</t>
  </si>
  <si>
    <t>Product name</t>
  </si>
  <si>
    <t>Standard and Braced Straw Panels</t>
  </si>
  <si>
    <t>CLT (Cross Laminated Timber)</t>
  </si>
  <si>
    <t>Manufacturer</t>
  </si>
  <si>
    <t>Stora Enso</t>
  </si>
  <si>
    <t>EcoCocon s.r.o.</t>
  </si>
  <si>
    <t>S-P-02155</t>
  </si>
  <si>
    <t>ThermoWood®</t>
  </si>
  <si>
    <t>m3</t>
  </si>
  <si>
    <t>S-P-02153</t>
  </si>
  <si>
    <t>KVH® structural timber</t>
  </si>
  <si>
    <t>LVL (Laminated Veneer Lumber)</t>
  </si>
  <si>
    <t>S-P-02151</t>
  </si>
  <si>
    <t>Classic Planed</t>
  </si>
  <si>
    <t>S-P-02150</t>
  </si>
  <si>
    <t>Classic Sawn</t>
  </si>
  <si>
    <t>Industrial components</t>
  </si>
  <si>
    <t>S-P-02152</t>
  </si>
  <si>
    <t>Cladding and Decking</t>
  </si>
  <si>
    <t>S-P-01731</t>
  </si>
  <si>
    <t>Multiple glued LVL G</t>
  </si>
  <si>
    <t>S-P-10546</t>
  </si>
  <si>
    <t>Ekolution AB</t>
  </si>
  <si>
    <t>Ekolution® Hemp Fibre Insulation</t>
  </si>
  <si>
    <t>S-P-08311</t>
  </si>
  <si>
    <t>Loose Fill Cellulose Insulation</t>
  </si>
  <si>
    <t>kg</t>
  </si>
  <si>
    <t>S-P-04195</t>
  </si>
  <si>
    <t>KLH Massivholz GmbH</t>
  </si>
  <si>
    <t>KLH® - CLT (Cross Laminated Timber)</t>
  </si>
  <si>
    <t>S-P-09981</t>
  </si>
  <si>
    <t>Grigeo Baltwood UAB</t>
  </si>
  <si>
    <t>Painted and non-painted Hard Fiberboard</t>
  </si>
  <si>
    <t>S-P-02881</t>
  </si>
  <si>
    <t>Metsä Wood</t>
  </si>
  <si>
    <t>S-P-03026</t>
  </si>
  <si>
    <t>S-P-08315</t>
  </si>
  <si>
    <t>Ekovilla Oy</t>
  </si>
  <si>
    <t>S-P-09481</t>
  </si>
  <si>
    <t>LK HeatFloor Board</t>
  </si>
  <si>
    <t>Particle board P3, P5 and P7</t>
  </si>
  <si>
    <t>S-P-09540</t>
  </si>
  <si>
    <t>Oak multilayer floor boards</t>
  </si>
  <si>
    <t>S-P-09367</t>
  </si>
  <si>
    <t>SIA Amber Wood</t>
  </si>
  <si>
    <t>Two layer floor boards</t>
  </si>
  <si>
    <t>S-P-09368</t>
  </si>
  <si>
    <t>Oak solid floor boards</t>
  </si>
  <si>
    <t>S-P-09369</t>
  </si>
  <si>
    <t>Planed and painted softwood</t>
  </si>
  <si>
    <t>S-P-09144</t>
  </si>
  <si>
    <t>Latvia Timber International SIA</t>
  </si>
  <si>
    <t>Load-bearing construction particle boards</t>
  </si>
  <si>
    <t>S-P-08896</t>
  </si>
  <si>
    <t>UAB VMG Lignum constructions</t>
  </si>
  <si>
    <t>Exterior Claddings</t>
  </si>
  <si>
    <t>S-P-08101</t>
  </si>
  <si>
    <t>Nerkoon Höyläämö Oy</t>
  </si>
  <si>
    <t>S-P-08218</t>
  </si>
  <si>
    <t>GRUPO GARNICA PLYWOOD</t>
  </si>
  <si>
    <t>S-P-08001</t>
  </si>
  <si>
    <t>E. Vigolungo SpA</t>
  </si>
  <si>
    <t>S-P-00531</t>
  </si>
  <si>
    <t>S-P-07645</t>
  </si>
  <si>
    <t>OrganoWood AB</t>
  </si>
  <si>
    <t>S-P-05592</t>
  </si>
  <si>
    <t>Combiwood OÜ</t>
  </si>
  <si>
    <t>Planed sawn timber</t>
  </si>
  <si>
    <t>S-P-07697</t>
  </si>
  <si>
    <t>LEKO LABS Wall System</t>
  </si>
  <si>
    <t>S-P-07307</t>
  </si>
  <si>
    <t>LEKO LABS</t>
  </si>
  <si>
    <t>Standard and special sawn timber</t>
  </si>
  <si>
    <t>S-P-07215</t>
  </si>
  <si>
    <t>UPM Timber</t>
  </si>
  <si>
    <t>S-P-01509</t>
  </si>
  <si>
    <t>Tarkett France</t>
  </si>
  <si>
    <t>Fire tempered cladding and decking</t>
  </si>
  <si>
    <t>S-P-02603</t>
  </si>
  <si>
    <t>Degmeda UAB</t>
  </si>
  <si>
    <t>NCRB</t>
  </si>
  <si>
    <t>First lifespan [years]</t>
  </si>
  <si>
    <t>Reused lifespan [years]</t>
  </si>
  <si>
    <t>Project name:</t>
  </si>
  <si>
    <t>Project description:</t>
  </si>
  <si>
    <t>Project lifespan:</t>
  </si>
  <si>
    <t>ProjectLifespan</t>
  </si>
  <si>
    <t>years</t>
  </si>
  <si>
    <t>EPD-SHL-20180035-IBG1-EN</t>
  </si>
  <si>
    <t>Cross-laminated timber (X-LAM)</t>
  </si>
  <si>
    <t>Studiengemeinschaft Holzleimbau e.V.</t>
  </si>
  <si>
    <t>EPD-SHL-20180027-IBG1-EN</t>
  </si>
  <si>
    <t>Glued laminated timber (Glulam)</t>
  </si>
  <si>
    <t>Expected realisation year:</t>
  </si>
  <si>
    <t>S-P-09949</t>
  </si>
  <si>
    <r>
      <t>[kg CO</t>
    </r>
    <r>
      <rPr>
        <vertAlign val="subscript"/>
        <sz val="11"/>
        <color theme="0"/>
        <rFont val="Calibri"/>
        <family val="2"/>
        <scheme val="minor"/>
      </rPr>
      <t>2</t>
    </r>
    <r>
      <rPr>
        <sz val="11"/>
        <color theme="0"/>
        <rFont val="Calibri"/>
        <family val="2"/>
        <scheme val="minor"/>
      </rPr>
      <t>-eq.]</t>
    </r>
  </si>
  <si>
    <t>A1 GWP-biogenic</t>
  </si>
  <si>
    <t>A2 GWP-biogenic</t>
  </si>
  <si>
    <t>A3 GWP-biogenic</t>
  </si>
  <si>
    <t>A1-A3 GWP-biogenic</t>
  </si>
  <si>
    <t>A1/A1-A3 Biogenic carbon content</t>
  </si>
  <si>
    <t>S-P-09942</t>
  </si>
  <si>
    <t>Valid
until</t>
  </si>
  <si>
    <t>S-P-09950</t>
  </si>
  <si>
    <t>S-P-06725</t>
  </si>
  <si>
    <r>
      <t>Sylva</t>
    </r>
    <r>
      <rPr>
        <vertAlign val="superscript"/>
        <sz val="11"/>
        <color theme="1"/>
        <rFont val="Calibri"/>
        <family val="2"/>
        <scheme val="minor"/>
      </rPr>
      <t>TM</t>
    </r>
    <r>
      <rPr>
        <sz val="11"/>
        <color theme="1"/>
        <rFont val="Calibri"/>
        <family val="2"/>
        <scheme val="minor"/>
      </rPr>
      <t xml:space="preserve"> LVL Rib</t>
    </r>
  </si>
  <si>
    <r>
      <t>Sylva</t>
    </r>
    <r>
      <rPr>
        <vertAlign val="superscript"/>
        <sz val="11"/>
        <color theme="1"/>
        <rFont val="Calibri"/>
        <family val="2"/>
        <scheme val="minor"/>
      </rPr>
      <t>TM</t>
    </r>
    <r>
      <rPr>
        <sz val="11"/>
        <color theme="1"/>
        <rFont val="Calibri"/>
        <family val="2"/>
        <scheme val="minor"/>
      </rPr>
      <t xml:space="preserve"> CLT Rib</t>
    </r>
  </si>
  <si>
    <t>Metsä Wood Birch plywood</t>
  </si>
  <si>
    <t>Slab cellulose thermal insulation</t>
  </si>
  <si>
    <t>Metsä Wood Finnjoist® I-beam</t>
  </si>
  <si>
    <t>LK Systems AB</t>
  </si>
  <si>
    <t>Byggelit AB</t>
  </si>
  <si>
    <t>m</t>
  </si>
  <si>
    <t>GRUPO GARNICA PLYWOOD, S.A.U.</t>
  </si>
  <si>
    <t>Plywood Panels : LAUDIO FORM, LAUDIO WIRE</t>
  </si>
  <si>
    <t>VigoPlyL 6/5</t>
  </si>
  <si>
    <t>VigoPlyL 12/7</t>
  </si>
  <si>
    <t>VigoPlyL 15/7</t>
  </si>
  <si>
    <t>VigoPlyL 18/9</t>
  </si>
  <si>
    <t>Plywood Panels: LAUDIO PINE, LAUDIO DECO, LAUDIO LVL</t>
  </si>
  <si>
    <t>Silicium HT for flooring</t>
  </si>
  <si>
    <t>Silicium HT for cladding</t>
  </si>
  <si>
    <t>Natural pine mouldings</t>
  </si>
  <si>
    <t>Painted pine mouldings</t>
  </si>
  <si>
    <t>Vudlande SIA</t>
  </si>
  <si>
    <t>Wood Flooring - Swedish Production, 13 - 14 mm thick</t>
  </si>
  <si>
    <t>Wood Flooring - Swedish Production, 14 mm thick with Walnut and Maple wood</t>
  </si>
  <si>
    <t>Wood Flooring - Swedish Production, 22 mm thick</t>
  </si>
  <si>
    <t>Adress:</t>
  </si>
  <si>
    <t>EPD-NIBE-20221220-33075</t>
  </si>
  <si>
    <t>Derix</t>
  </si>
  <si>
    <t>X-LAM (Cross laminated timber) | with retour system</t>
  </si>
  <si>
    <t>EPD-JAM-20220071-CBD1-EN</t>
  </si>
  <si>
    <t>EPD-HAS-20210171-IBD1-EN</t>
  </si>
  <si>
    <t>EPD-HAS-20210170-IBD1-EN</t>
  </si>
  <si>
    <t>S-P-07191</t>
  </si>
  <si>
    <t>S-P-07193</t>
  </si>
  <si>
    <t>EPD-KRO-20200203-IBD2-EN</t>
  </si>
  <si>
    <t>S-P-02537</t>
  </si>
  <si>
    <t>EPD-ZIC-20200082-CCA1-EN</t>
  </si>
  <si>
    <t>EPD-GTX-20200178-IBC1-EN</t>
  </si>
  <si>
    <t>Svenskt Trä</t>
  </si>
  <si>
    <t>Swedish sawn dried timber of spruce or pine</t>
  </si>
  <si>
    <t>SWISS KRONO Group</t>
  </si>
  <si>
    <t>OSB</t>
  </si>
  <si>
    <t>GUTEX Holzfaserplattenwerk H. Henselmann GmbH + Co KG</t>
  </si>
  <si>
    <t>Wood fibre insulation boards</t>
  </si>
  <si>
    <t>HASSLACHER Holding GmbH</t>
  </si>
  <si>
    <t>Glued laminated timber, glued solid timber, block glued glulam, special components</t>
  </si>
  <si>
    <t>Russwood Ltd</t>
  </si>
  <si>
    <t>Thermopine® cladding</t>
  </si>
  <si>
    <t>Structural finger jointed solid timber &amp; GLT® – Girder Longitudinally Tensiletested</t>
  </si>
  <si>
    <t>Thermopine® profiled cladding coated with Teknos</t>
  </si>
  <si>
    <t>ZinCo GmbH</t>
  </si>
  <si>
    <t>Green Roof System</t>
  </si>
  <si>
    <t>Forbo Flooring B.V.</t>
  </si>
  <si>
    <t>4790690881.101.1</t>
  </si>
  <si>
    <t>Marmoleum 2.0 and 2.5 mm</t>
  </si>
  <si>
    <t>James Hardie Europe GmbH</t>
  </si>
  <si>
    <t>fermacell® gypsum fibre board</t>
  </si>
  <si>
    <t>by</t>
  </si>
  <si>
    <t>Project details</t>
  </si>
  <si>
    <t>Gross floor area:</t>
  </si>
  <si>
    <t>Project description</t>
  </si>
  <si>
    <t>Calculation input</t>
  </si>
  <si>
    <r>
      <t>m</t>
    </r>
    <r>
      <rPr>
        <vertAlign val="superscript"/>
        <sz val="11"/>
        <color theme="1"/>
        <rFont val="Roboto"/>
      </rPr>
      <t>2</t>
    </r>
  </si>
  <si>
    <r>
      <t>t CO</t>
    </r>
    <r>
      <rPr>
        <vertAlign val="subscript"/>
        <sz val="11"/>
        <color rgb="FF000000"/>
        <rFont val="Roboto"/>
      </rPr>
      <t>2</t>
    </r>
    <r>
      <rPr>
        <sz val="11"/>
        <color rgb="FF000000"/>
        <rFont val="Roboto"/>
      </rPr>
      <t>e</t>
    </r>
  </si>
  <si>
    <t>The table below shows the registration numbers of the EPDs of the biobased products used in the project, as well as the manually entered data used to calculate the project's Net Carbon Removal Benefit:</t>
  </si>
  <si>
    <t>Density w 12% moisture (kg/m³)</t>
  </si>
  <si>
    <t>Source1</t>
  </si>
  <si>
    <t>Source2</t>
  </si>
  <si>
    <r>
      <t>Abachi (</t>
    </r>
    <r>
      <rPr>
        <i/>
        <sz val="11"/>
        <color theme="1"/>
        <rFont val="Calibri"/>
        <family val="2"/>
        <scheme val="minor"/>
      </rPr>
      <t>Triplchiton scleroxylon</t>
    </r>
    <r>
      <rPr>
        <sz val="11"/>
        <color theme="1"/>
        <rFont val="Calibri"/>
        <family val="2"/>
        <scheme val="minor"/>
      </rPr>
      <t>)</t>
    </r>
  </si>
  <si>
    <t>Motivatie | Centrum hout co2 calculator (opslagco2inhout.nl)</t>
  </si>
  <si>
    <r>
      <t>Abuirana (</t>
    </r>
    <r>
      <rPr>
        <i/>
        <sz val="11"/>
        <color theme="1"/>
        <rFont val="Calibri"/>
        <family val="2"/>
        <scheme val="minor"/>
      </rPr>
      <t>Pouteria spp</t>
    </r>
    <r>
      <rPr>
        <sz val="11"/>
        <color theme="1"/>
        <rFont val="Calibri"/>
        <family val="2"/>
        <scheme val="minor"/>
      </rPr>
      <t>)</t>
    </r>
  </si>
  <si>
    <r>
      <t>Acapu / Bruinhart (</t>
    </r>
    <r>
      <rPr>
        <i/>
        <sz val="11"/>
        <color theme="1"/>
        <rFont val="Calibri"/>
        <family val="2"/>
        <scheme val="minor"/>
      </rPr>
      <t>Vouacapoua americana</t>
    </r>
    <r>
      <rPr>
        <sz val="11"/>
        <color theme="1"/>
        <rFont val="Calibri"/>
        <family val="2"/>
        <scheme val="minor"/>
      </rPr>
      <t>)</t>
    </r>
  </si>
  <si>
    <r>
      <t>Afzelia - Doussié (</t>
    </r>
    <r>
      <rPr>
        <i/>
        <sz val="11"/>
        <color theme="1"/>
        <rFont val="Calibri"/>
        <family val="2"/>
        <scheme val="minor"/>
      </rPr>
      <t>Afzelia bipindensis</t>
    </r>
    <r>
      <rPr>
        <sz val="11"/>
        <color theme="1"/>
        <rFont val="Calibri"/>
        <family val="2"/>
        <scheme val="minor"/>
      </rPr>
      <t>)</t>
    </r>
  </si>
  <si>
    <r>
      <t>Aldina / Sucupira vermelho (</t>
    </r>
    <r>
      <rPr>
        <i/>
        <sz val="11"/>
        <color theme="1"/>
        <rFont val="Calibri"/>
        <family val="2"/>
        <scheme val="minor"/>
      </rPr>
      <t>Aldina heterophylla</t>
    </r>
    <r>
      <rPr>
        <sz val="11"/>
        <color theme="1"/>
        <rFont val="Calibri"/>
        <family val="2"/>
        <scheme val="minor"/>
      </rPr>
      <t>)</t>
    </r>
  </si>
  <si>
    <r>
      <rPr>
        <sz val="11"/>
        <color theme="1"/>
        <rFont val="Calibri"/>
        <family val="2"/>
        <scheme val="minor"/>
      </rPr>
      <t>American ash</t>
    </r>
    <r>
      <rPr>
        <i/>
        <sz val="11"/>
        <color theme="1"/>
        <rFont val="Calibri"/>
        <family val="2"/>
        <scheme val="minor"/>
      </rPr>
      <t xml:space="preserve"> (Fraxinus americana </t>
    </r>
    <r>
      <rPr>
        <sz val="11"/>
        <color theme="1"/>
        <rFont val="Calibri"/>
        <family val="2"/>
        <scheme val="minor"/>
      </rPr>
      <t xml:space="preserve"> L.)</t>
    </r>
  </si>
  <si>
    <t>±</t>
  </si>
  <si>
    <t>White Ash | The Wood Database - Lumber Identification (Hardwood) (wood-database.com)</t>
  </si>
  <si>
    <t>https://www.sciencedirect.com/science/article/abs/pii/S0961953403000333</t>
  </si>
  <si>
    <r>
      <rPr>
        <sz val="11"/>
        <color theme="1"/>
        <rFont val="Calibri"/>
        <family val="2"/>
        <scheme val="minor"/>
      </rPr>
      <t xml:space="preserve">American beech </t>
    </r>
    <r>
      <rPr>
        <i/>
        <sz val="11"/>
        <color theme="1"/>
        <rFont val="Calibri"/>
        <family val="2"/>
        <scheme val="minor"/>
      </rPr>
      <t xml:space="preserve">(Fagus grandifolia </t>
    </r>
    <r>
      <rPr>
        <sz val="11"/>
        <color theme="1"/>
        <rFont val="Calibri"/>
        <family val="2"/>
        <scheme val="minor"/>
      </rPr>
      <t>Ehrh.)</t>
    </r>
  </si>
  <si>
    <t>American Beech | The Wood Database - Lumber Identification (Hardwood) (wood-database.com)</t>
  </si>
  <si>
    <r>
      <rPr>
        <sz val="11"/>
        <color theme="1"/>
        <rFont val="Calibri"/>
        <family val="2"/>
        <scheme val="minor"/>
      </rPr>
      <t xml:space="preserve">American larch </t>
    </r>
    <r>
      <rPr>
        <i/>
        <sz val="11"/>
        <color theme="1"/>
        <rFont val="Calibri"/>
        <family val="2"/>
        <scheme val="minor"/>
      </rPr>
      <t>(Larix laricina</t>
    </r>
    <r>
      <rPr>
        <sz val="11"/>
        <color theme="1"/>
        <rFont val="Calibri"/>
        <family val="2"/>
        <scheme val="minor"/>
      </rPr>
      <t xml:space="preserve"> (Du Roi) K. Koch)</t>
    </r>
  </si>
  <si>
    <t>Tamarack | The Wood Database - Lumber Identification (Softwood) (wood-database.com)</t>
  </si>
  <si>
    <r>
      <rPr>
        <sz val="11"/>
        <color theme="1"/>
        <rFont val="Calibri"/>
        <family val="2"/>
        <scheme val="minor"/>
      </rPr>
      <t xml:space="preserve">American linden </t>
    </r>
    <r>
      <rPr>
        <i/>
        <sz val="11"/>
        <color theme="1"/>
        <rFont val="Calibri"/>
        <family val="2"/>
        <scheme val="minor"/>
      </rPr>
      <t>(Tilia americana</t>
    </r>
    <r>
      <rPr>
        <sz val="11"/>
        <color theme="1"/>
        <rFont val="Calibri"/>
        <family val="2"/>
        <scheme val="minor"/>
      </rPr>
      <t xml:space="preserve"> L.)</t>
    </r>
  </si>
  <si>
    <t>Houtinfo</t>
  </si>
  <si>
    <r>
      <rPr>
        <sz val="11"/>
        <color theme="1"/>
        <rFont val="Calibri"/>
        <family val="2"/>
        <scheme val="minor"/>
      </rPr>
      <t>American sycamore</t>
    </r>
    <r>
      <rPr>
        <i/>
        <sz val="11"/>
        <color theme="1"/>
        <rFont val="Calibri"/>
        <family val="2"/>
        <scheme val="minor"/>
      </rPr>
      <t xml:space="preserve"> (Platanus occidentalis </t>
    </r>
    <r>
      <rPr>
        <sz val="11"/>
        <color theme="1"/>
        <rFont val="Calibri"/>
        <family val="2"/>
        <scheme val="minor"/>
      </rPr>
      <t>L.)</t>
    </r>
  </si>
  <si>
    <t>Sycamore | The Wood Database - Lumber Identification (Hardwood) (wood-database.com)</t>
  </si>
  <si>
    <r>
      <t>Angelim pedra / Sapupira (</t>
    </r>
    <r>
      <rPr>
        <i/>
        <sz val="11"/>
        <color theme="1"/>
        <rFont val="Calibri"/>
        <family val="2"/>
        <scheme val="minor"/>
      </rPr>
      <t>Hymenolobium spp.</t>
    </r>
    <r>
      <rPr>
        <sz val="11"/>
        <color theme="1"/>
        <rFont val="Calibri"/>
        <family val="2"/>
        <scheme val="minor"/>
      </rPr>
      <t>)</t>
    </r>
  </si>
  <si>
    <r>
      <t>Angelim vermelho (</t>
    </r>
    <r>
      <rPr>
        <i/>
        <sz val="11"/>
        <color theme="1"/>
        <rFont val="Calibri"/>
        <family val="2"/>
        <scheme val="minor"/>
      </rPr>
      <t>Dinizia spp.</t>
    </r>
    <r>
      <rPr>
        <sz val="11"/>
        <color theme="1"/>
        <rFont val="Calibri"/>
        <family val="2"/>
        <scheme val="minor"/>
      </rPr>
      <t>)</t>
    </r>
  </si>
  <si>
    <r>
      <t>Araracanga (</t>
    </r>
    <r>
      <rPr>
        <i/>
        <sz val="11"/>
        <color theme="1"/>
        <rFont val="Calibri"/>
        <family val="2"/>
        <scheme val="minor"/>
      </rPr>
      <t>Aspidosperma spp.</t>
    </r>
    <r>
      <rPr>
        <sz val="11"/>
        <color theme="1"/>
        <rFont val="Calibri"/>
        <family val="2"/>
        <scheme val="minor"/>
      </rPr>
      <t>)</t>
    </r>
  </si>
  <si>
    <r>
      <t>Ayous (</t>
    </r>
    <r>
      <rPr>
        <i/>
        <sz val="11"/>
        <color theme="1"/>
        <rFont val="Calibri"/>
        <family val="2"/>
        <scheme val="minor"/>
      </rPr>
      <t>Triplchiton scleroxylon</t>
    </r>
    <r>
      <rPr>
        <sz val="11"/>
        <color theme="1"/>
        <rFont val="Calibri"/>
        <family val="2"/>
        <scheme val="minor"/>
      </rPr>
      <t>)</t>
    </r>
  </si>
  <si>
    <r>
      <t>Azobé (</t>
    </r>
    <r>
      <rPr>
        <i/>
        <sz val="11"/>
        <color theme="1"/>
        <rFont val="Calibri"/>
        <family val="2"/>
        <scheme val="minor"/>
      </rPr>
      <t>Lophira alata</t>
    </r>
    <r>
      <rPr>
        <sz val="11"/>
        <color theme="1"/>
        <rFont val="Calibri"/>
        <family val="2"/>
        <scheme val="minor"/>
      </rPr>
      <t>)</t>
    </r>
  </si>
  <si>
    <r>
      <rPr>
        <sz val="11"/>
        <color theme="1"/>
        <rFont val="Calibri"/>
        <family val="2"/>
        <scheme val="minor"/>
      </rPr>
      <t xml:space="preserve">Balsam fir </t>
    </r>
    <r>
      <rPr>
        <i/>
        <sz val="11"/>
        <color theme="1"/>
        <rFont val="Calibri"/>
        <family val="2"/>
        <scheme val="minor"/>
      </rPr>
      <t>(Abies balsamea</t>
    </r>
    <r>
      <rPr>
        <sz val="11"/>
        <color theme="1"/>
        <rFont val="Calibri"/>
        <family val="2"/>
        <scheme val="minor"/>
      </rPr>
      <t xml:space="preserve"> (L.) Mill.)</t>
    </r>
  </si>
  <si>
    <t>Balsam Fir | The Wood Database - Lumber Identification (Softwood) (wood-database.com)</t>
  </si>
  <si>
    <r>
      <t>Bangkirai (</t>
    </r>
    <r>
      <rPr>
        <i/>
        <sz val="11"/>
        <color theme="1"/>
        <rFont val="Calibri"/>
        <family val="2"/>
        <scheme val="minor"/>
      </rPr>
      <t>Shorea spp.</t>
    </r>
    <r>
      <rPr>
        <sz val="11"/>
        <color theme="1"/>
        <rFont val="Calibri"/>
        <family val="2"/>
        <scheme val="minor"/>
      </rPr>
      <t>)</t>
    </r>
  </si>
  <si>
    <r>
      <t>Basralocus (</t>
    </r>
    <r>
      <rPr>
        <i/>
        <sz val="11"/>
        <color theme="1"/>
        <rFont val="Calibri"/>
        <family val="2"/>
        <scheme val="minor"/>
      </rPr>
      <t>Dycorinia guianensis</t>
    </r>
    <r>
      <rPr>
        <sz val="11"/>
        <color theme="1"/>
        <rFont val="Calibri"/>
        <family val="2"/>
        <scheme val="minor"/>
      </rPr>
      <t>)</t>
    </r>
  </si>
  <si>
    <r>
      <t>Berken (</t>
    </r>
    <r>
      <rPr>
        <i/>
        <sz val="11"/>
        <color theme="1"/>
        <rFont val="Calibri"/>
        <family val="2"/>
        <scheme val="minor"/>
      </rPr>
      <t>Betula spp.</t>
    </r>
    <r>
      <rPr>
        <sz val="11"/>
        <color theme="1"/>
        <rFont val="Calibri"/>
        <family val="2"/>
        <scheme val="minor"/>
      </rPr>
      <t>)</t>
    </r>
  </si>
  <si>
    <r>
      <t>Beuken (</t>
    </r>
    <r>
      <rPr>
        <i/>
        <sz val="11"/>
        <color theme="1"/>
        <rFont val="Calibri"/>
        <family val="2"/>
        <scheme val="minor"/>
      </rPr>
      <t>Fagus sylvatica</t>
    </r>
    <r>
      <rPr>
        <sz val="11"/>
        <color theme="1"/>
        <rFont val="Calibri"/>
        <family val="2"/>
        <scheme val="minor"/>
      </rPr>
      <t>)</t>
    </r>
  </si>
  <si>
    <r>
      <rPr>
        <sz val="11"/>
        <color theme="1"/>
        <rFont val="Calibri"/>
        <family val="2"/>
        <scheme val="minor"/>
      </rPr>
      <t>Bigleaf maple</t>
    </r>
    <r>
      <rPr>
        <i/>
        <sz val="11"/>
        <color theme="1"/>
        <rFont val="Calibri"/>
        <family val="2"/>
        <scheme val="minor"/>
      </rPr>
      <t xml:space="preserve"> (Acer macrophyllum </t>
    </r>
    <r>
      <rPr>
        <sz val="11"/>
        <color theme="1"/>
        <rFont val="Calibri"/>
        <family val="2"/>
        <scheme val="minor"/>
      </rPr>
      <t>Pursh)</t>
    </r>
  </si>
  <si>
    <t>Bigleaf maple | The Wood Database - Lumber Identification (Hardwood) (wood-database.com)</t>
  </si>
  <si>
    <r>
      <t>Bilinga (</t>
    </r>
    <r>
      <rPr>
        <i/>
        <sz val="11"/>
        <color theme="1"/>
        <rFont val="Calibri"/>
        <family val="2"/>
        <scheme val="minor"/>
      </rPr>
      <t>Nauclea spec. div.</t>
    </r>
    <r>
      <rPr>
        <sz val="11"/>
        <color theme="1"/>
        <rFont val="Calibri"/>
        <family val="2"/>
        <scheme val="minor"/>
      </rPr>
      <t>)</t>
    </r>
  </si>
  <si>
    <r>
      <t>Bintangor (</t>
    </r>
    <r>
      <rPr>
        <i/>
        <sz val="11"/>
        <color theme="1"/>
        <rFont val="Calibri"/>
        <family val="2"/>
        <scheme val="minor"/>
      </rPr>
      <t>Calophyllum spp.</t>
    </r>
    <r>
      <rPr>
        <sz val="11"/>
        <color theme="1"/>
        <rFont val="Calibri"/>
        <family val="2"/>
        <scheme val="minor"/>
      </rPr>
      <t>)</t>
    </r>
  </si>
  <si>
    <r>
      <rPr>
        <sz val="11"/>
        <color theme="1"/>
        <rFont val="Calibri"/>
        <family val="2"/>
        <scheme val="minor"/>
      </rPr>
      <t xml:space="preserve">Black ash </t>
    </r>
    <r>
      <rPr>
        <i/>
        <sz val="11"/>
        <color theme="1"/>
        <rFont val="Calibri"/>
        <family val="2"/>
        <scheme val="minor"/>
      </rPr>
      <t xml:space="preserve">(Fraxinus nigra </t>
    </r>
    <r>
      <rPr>
        <sz val="11"/>
        <color theme="1"/>
        <rFont val="Calibri"/>
        <family val="2"/>
        <scheme val="minor"/>
      </rPr>
      <t>Marsh.)</t>
    </r>
  </si>
  <si>
    <t>Black Ash | The Wood Database - Lumber Identification (Hardwood) (wood-database.com)</t>
  </si>
  <si>
    <r>
      <rPr>
        <sz val="11"/>
        <color theme="1"/>
        <rFont val="Calibri"/>
        <family val="2"/>
        <scheme val="minor"/>
      </rPr>
      <t>Black cherry</t>
    </r>
    <r>
      <rPr>
        <i/>
        <sz val="11"/>
        <color theme="1"/>
        <rFont val="Calibri"/>
        <family val="2"/>
        <scheme val="minor"/>
      </rPr>
      <t xml:space="preserve"> (Prunus serotina </t>
    </r>
    <r>
      <rPr>
        <sz val="11"/>
        <color theme="1"/>
        <rFont val="Calibri"/>
        <family val="2"/>
        <scheme val="minor"/>
      </rPr>
      <t>Ehrh.)</t>
    </r>
  </si>
  <si>
    <t>Black Cherry | The Wood Database - Lumber Identification (Hardwood) (wood-database.com)</t>
  </si>
  <si>
    <r>
      <rPr>
        <sz val="11"/>
        <color theme="1"/>
        <rFont val="Calibri"/>
        <family val="2"/>
        <scheme val="minor"/>
      </rPr>
      <t>Black cottonwood</t>
    </r>
    <r>
      <rPr>
        <i/>
        <sz val="11"/>
        <color theme="1"/>
        <rFont val="Calibri"/>
        <family val="2"/>
        <scheme val="minor"/>
      </rPr>
      <t xml:space="preserve"> (Populus trichocarpa</t>
    </r>
    <r>
      <rPr>
        <sz val="11"/>
        <color theme="1"/>
        <rFont val="Calibri"/>
        <family val="2"/>
        <scheme val="minor"/>
      </rPr>
      <t xml:space="preserve"> Torr. &amp; Gray)</t>
    </r>
  </si>
  <si>
    <t>Black Cottonwood | The Wood Database - Lumber Identification (Hardwood) (wood-database.com)</t>
  </si>
  <si>
    <r>
      <t>Bossé (</t>
    </r>
    <r>
      <rPr>
        <i/>
        <sz val="11"/>
        <color theme="1"/>
        <rFont val="Calibri"/>
        <family val="2"/>
        <scheme val="minor"/>
      </rPr>
      <t>Guarea cedrata</t>
    </r>
    <r>
      <rPr>
        <sz val="11"/>
        <color theme="1"/>
        <rFont val="Calibri"/>
        <family val="2"/>
        <scheme val="minor"/>
      </rPr>
      <t>)</t>
    </r>
  </si>
  <si>
    <r>
      <rPr>
        <sz val="11"/>
        <color theme="1"/>
        <rFont val="Calibri"/>
        <family val="2"/>
        <scheme val="minor"/>
      </rPr>
      <t>Box elder</t>
    </r>
    <r>
      <rPr>
        <i/>
        <sz val="11"/>
        <color theme="1"/>
        <rFont val="Calibri"/>
        <family val="2"/>
        <scheme val="minor"/>
      </rPr>
      <t xml:space="preserve"> (Acer negundo </t>
    </r>
    <r>
      <rPr>
        <sz val="11"/>
        <color theme="1"/>
        <rFont val="Calibri"/>
        <family val="2"/>
        <scheme val="minor"/>
      </rPr>
      <t>L.)</t>
    </r>
  </si>
  <si>
    <t>Box Elder | The Wood Database - Lumber Identification (Hardwood) (wood-database.com)</t>
  </si>
  <si>
    <r>
      <rPr>
        <sz val="11"/>
        <color theme="1"/>
        <rFont val="Calibri"/>
        <family val="2"/>
        <scheme val="minor"/>
      </rPr>
      <t>Butternut</t>
    </r>
    <r>
      <rPr>
        <i/>
        <sz val="11"/>
        <color theme="1"/>
        <rFont val="Calibri"/>
        <family val="2"/>
        <scheme val="minor"/>
      </rPr>
      <t xml:space="preserve"> (Juglans cinerea</t>
    </r>
    <r>
      <rPr>
        <sz val="11"/>
        <color theme="1"/>
        <rFont val="Calibri"/>
        <family val="2"/>
        <scheme val="minor"/>
      </rPr>
      <t xml:space="preserve"> L.)</t>
    </r>
  </si>
  <si>
    <t>Butternut | The Wood Database - Lumber Identification (Hardwood) (wood-database.com)</t>
  </si>
  <si>
    <r>
      <t>Californian redwood (</t>
    </r>
    <r>
      <rPr>
        <i/>
        <sz val="11"/>
        <color theme="1"/>
        <rFont val="Calibri"/>
        <family val="2"/>
        <scheme val="minor"/>
      </rPr>
      <t>Sequoia sempervirens</t>
    </r>
    <r>
      <rPr>
        <sz val="11"/>
        <color theme="1"/>
        <rFont val="Calibri"/>
        <family val="2"/>
        <scheme val="minor"/>
      </rPr>
      <t>)</t>
    </r>
  </si>
  <si>
    <r>
      <rPr>
        <sz val="11"/>
        <color theme="1"/>
        <rFont val="Calibri"/>
        <family val="2"/>
        <scheme val="minor"/>
      </rPr>
      <t xml:space="preserve">Canadian hemlock </t>
    </r>
    <r>
      <rPr>
        <i/>
        <sz val="11"/>
        <color theme="1"/>
        <rFont val="Calibri"/>
        <family val="2"/>
        <scheme val="minor"/>
      </rPr>
      <t>(Tsuga canadensis</t>
    </r>
    <r>
      <rPr>
        <sz val="11"/>
        <color theme="1"/>
        <rFont val="Calibri"/>
        <family val="2"/>
        <scheme val="minor"/>
      </rPr>
      <t xml:space="preserve"> (L.))</t>
    </r>
  </si>
  <si>
    <t>Eastern Hemlock | The Wood Database - Lumber Identification (Softwood) (wood-database.com)</t>
  </si>
  <si>
    <r>
      <t>Ceder (</t>
    </r>
    <r>
      <rPr>
        <i/>
        <sz val="11"/>
        <color theme="1"/>
        <rFont val="Calibri"/>
        <family val="2"/>
        <scheme val="minor"/>
      </rPr>
      <t>Cedrela odorata</t>
    </r>
    <r>
      <rPr>
        <sz val="11"/>
        <color theme="1"/>
        <rFont val="Calibri"/>
        <family val="2"/>
        <scheme val="minor"/>
      </rPr>
      <t>)</t>
    </r>
  </si>
  <si>
    <r>
      <t>Cedrorana (</t>
    </r>
    <r>
      <rPr>
        <i/>
        <sz val="11"/>
        <color theme="1"/>
        <rFont val="Calibri"/>
        <family val="2"/>
        <scheme val="minor"/>
      </rPr>
      <t>Cedrelinga catenaeformis</t>
    </r>
    <r>
      <rPr>
        <sz val="11"/>
        <color theme="1"/>
        <rFont val="Calibri"/>
        <family val="2"/>
        <scheme val="minor"/>
      </rPr>
      <t>)</t>
    </r>
  </si>
  <si>
    <r>
      <t>Congo Khaya (</t>
    </r>
    <r>
      <rPr>
        <i/>
        <sz val="11"/>
        <color theme="1"/>
        <rFont val="Calibri"/>
        <family val="2"/>
        <scheme val="minor"/>
      </rPr>
      <t>Khaya grandifoliola</t>
    </r>
    <r>
      <rPr>
        <sz val="11"/>
        <color theme="1"/>
        <rFont val="Calibri"/>
        <family val="2"/>
        <scheme val="minor"/>
      </rPr>
      <t>)</t>
    </r>
  </si>
  <si>
    <r>
      <t>Courbaril / Jatoba (</t>
    </r>
    <r>
      <rPr>
        <i/>
        <sz val="11"/>
        <color theme="1"/>
        <rFont val="Calibri"/>
        <family val="2"/>
        <scheme val="minor"/>
      </rPr>
      <t>Hymynea spp.</t>
    </r>
    <r>
      <rPr>
        <sz val="11"/>
        <color theme="1"/>
        <rFont val="Calibri"/>
        <family val="2"/>
        <scheme val="minor"/>
      </rPr>
      <t>)</t>
    </r>
  </si>
  <si>
    <r>
      <t>Cumaru (</t>
    </r>
    <r>
      <rPr>
        <i/>
        <sz val="11"/>
        <color theme="1"/>
        <rFont val="Calibri"/>
        <family val="2"/>
        <scheme val="minor"/>
      </rPr>
      <t>Dypteryx odorata</t>
    </r>
    <r>
      <rPr>
        <sz val="11"/>
        <color theme="1"/>
        <rFont val="Calibri"/>
        <family val="2"/>
        <scheme val="minor"/>
      </rPr>
      <t>)</t>
    </r>
  </si>
  <si>
    <r>
      <t>Cupiúba /Kopie (</t>
    </r>
    <r>
      <rPr>
        <i/>
        <sz val="11"/>
        <color theme="1"/>
        <rFont val="Calibri"/>
        <family val="2"/>
        <scheme val="minor"/>
      </rPr>
      <t>Goupia glabra</t>
    </r>
    <r>
      <rPr>
        <sz val="11"/>
        <color theme="1"/>
        <rFont val="Calibri"/>
        <family val="2"/>
        <scheme val="minor"/>
      </rPr>
      <t>)</t>
    </r>
  </si>
  <si>
    <r>
      <t>Curupay (</t>
    </r>
    <r>
      <rPr>
        <i/>
        <sz val="11"/>
        <color theme="1"/>
        <rFont val="Calibri"/>
        <family val="2"/>
        <scheme val="minor"/>
      </rPr>
      <t>Anadenanthera colubrina</t>
    </r>
    <r>
      <rPr>
        <sz val="11"/>
        <color theme="1"/>
        <rFont val="Calibri"/>
        <family val="2"/>
        <scheme val="minor"/>
      </rPr>
      <t>)</t>
    </r>
  </si>
  <si>
    <r>
      <t>Demerare groenhart (</t>
    </r>
    <r>
      <rPr>
        <i/>
        <sz val="11"/>
        <color theme="1"/>
        <rFont val="Calibri"/>
        <family val="2"/>
        <scheme val="minor"/>
      </rPr>
      <t>Chlorocardium rodiei</t>
    </r>
    <r>
      <rPr>
        <sz val="11"/>
        <color theme="1"/>
        <rFont val="Calibri"/>
        <family val="2"/>
        <scheme val="minor"/>
      </rPr>
      <t>)</t>
    </r>
  </si>
  <si>
    <r>
      <t>Dennen (</t>
    </r>
    <r>
      <rPr>
        <i/>
        <sz val="11"/>
        <color theme="1"/>
        <rFont val="Calibri"/>
        <family val="2"/>
        <scheme val="minor"/>
      </rPr>
      <t>Abies spp</t>
    </r>
    <r>
      <rPr>
        <sz val="11"/>
        <color theme="1"/>
        <rFont val="Calibri"/>
        <family val="2"/>
        <scheme val="minor"/>
      </rPr>
      <t>)</t>
    </r>
  </si>
  <si>
    <r>
      <t>Douglas (</t>
    </r>
    <r>
      <rPr>
        <i/>
        <sz val="11"/>
        <color theme="1"/>
        <rFont val="Calibri"/>
        <family val="2"/>
        <scheme val="minor"/>
      </rPr>
      <t>Pseudotsuga menziesii</t>
    </r>
    <r>
      <rPr>
        <sz val="11"/>
        <color theme="1"/>
        <rFont val="Calibri"/>
        <family val="2"/>
        <scheme val="minor"/>
      </rPr>
      <t>)</t>
    </r>
  </si>
  <si>
    <r>
      <rPr>
        <sz val="11"/>
        <color theme="1"/>
        <rFont val="Calibri"/>
        <family val="2"/>
        <scheme val="minor"/>
      </rPr>
      <t>Eastern black walnut</t>
    </r>
    <r>
      <rPr>
        <i/>
        <sz val="11"/>
        <color theme="1"/>
        <rFont val="Calibri"/>
        <family val="2"/>
        <scheme val="minor"/>
      </rPr>
      <t xml:space="preserve"> (Juglans nigra</t>
    </r>
    <r>
      <rPr>
        <sz val="11"/>
        <color theme="1"/>
        <rFont val="Calibri"/>
        <family val="2"/>
        <scheme val="minor"/>
      </rPr>
      <t xml:space="preserve"> L.)</t>
    </r>
  </si>
  <si>
    <t>Black Walnut | The Wood Database - Lumber Identification (Hardwood) (wood-database.com)</t>
  </si>
  <si>
    <r>
      <rPr>
        <sz val="11"/>
        <color theme="1"/>
        <rFont val="Calibri"/>
        <family val="2"/>
        <scheme val="minor"/>
      </rPr>
      <t xml:space="preserve">Elm </t>
    </r>
    <r>
      <rPr>
        <i/>
        <sz val="11"/>
        <color theme="1"/>
        <rFont val="Calibri"/>
        <family val="2"/>
        <scheme val="minor"/>
      </rPr>
      <t>(Ulmus</t>
    </r>
    <r>
      <rPr>
        <sz val="11"/>
        <color theme="1"/>
        <rFont val="Calibri"/>
        <family val="2"/>
        <scheme val="minor"/>
      </rPr>
      <t xml:space="preserve"> L.)</t>
    </r>
  </si>
  <si>
    <r>
      <t>Esdoorn (</t>
    </r>
    <r>
      <rPr>
        <i/>
        <sz val="11"/>
        <color theme="1"/>
        <rFont val="Calibri"/>
        <family val="2"/>
        <scheme val="minor"/>
      </rPr>
      <t>Acer spp.</t>
    </r>
    <r>
      <rPr>
        <sz val="11"/>
        <color theme="1"/>
        <rFont val="Calibri"/>
        <family val="2"/>
        <scheme val="minor"/>
      </rPr>
      <t>)</t>
    </r>
  </si>
  <si>
    <r>
      <t>Essen (</t>
    </r>
    <r>
      <rPr>
        <i/>
        <sz val="11"/>
        <color theme="1"/>
        <rFont val="Calibri"/>
        <family val="2"/>
        <scheme val="minor"/>
      </rPr>
      <t>Fraxinus spp</t>
    </r>
    <r>
      <rPr>
        <sz val="11"/>
        <color theme="1"/>
        <rFont val="Calibri"/>
        <family val="2"/>
        <scheme val="minor"/>
      </rPr>
      <t>)</t>
    </r>
  </si>
  <si>
    <r>
      <t>Europees eiken (</t>
    </r>
    <r>
      <rPr>
        <i/>
        <sz val="11"/>
        <color theme="1"/>
        <rFont val="Calibri"/>
        <family val="2"/>
        <scheme val="minor"/>
      </rPr>
      <t>Quercus spp.</t>
    </r>
    <r>
      <rPr>
        <sz val="11"/>
        <color theme="1"/>
        <rFont val="Calibri"/>
        <family val="2"/>
        <scheme val="minor"/>
      </rPr>
      <t>)</t>
    </r>
  </si>
  <si>
    <r>
      <t>Fraké (</t>
    </r>
    <r>
      <rPr>
        <i/>
        <sz val="11"/>
        <color theme="1"/>
        <rFont val="Calibri"/>
        <family val="2"/>
        <scheme val="minor"/>
      </rPr>
      <t>Terminalia superba</t>
    </r>
    <r>
      <rPr>
        <sz val="11"/>
        <color theme="1"/>
        <rFont val="Calibri"/>
        <family val="2"/>
        <scheme val="minor"/>
      </rPr>
      <t>)</t>
    </r>
  </si>
  <si>
    <r>
      <rPr>
        <sz val="11"/>
        <color theme="1"/>
        <rFont val="Calibri"/>
        <family val="2"/>
        <scheme val="minor"/>
      </rPr>
      <t xml:space="preserve">Giant redwood </t>
    </r>
    <r>
      <rPr>
        <i/>
        <sz val="11"/>
        <color theme="1"/>
        <rFont val="Calibri"/>
        <family val="2"/>
        <scheme val="minor"/>
      </rPr>
      <t>(Sequoiadendron giganteum</t>
    </r>
    <r>
      <rPr>
        <sz val="11"/>
        <color theme="1"/>
        <rFont val="Calibri"/>
        <family val="2"/>
        <scheme val="minor"/>
      </rPr>
      <t xml:space="preserve"> (Lindl.) Bucholz (hw))</t>
    </r>
  </si>
  <si>
    <r>
      <t>Gonsalo alves (</t>
    </r>
    <r>
      <rPr>
        <i/>
        <sz val="11"/>
        <color theme="1"/>
        <rFont val="Calibri"/>
        <family val="2"/>
        <scheme val="minor"/>
      </rPr>
      <t>Astrionium spp.</t>
    </r>
    <r>
      <rPr>
        <sz val="11"/>
        <color theme="1"/>
        <rFont val="Calibri"/>
        <family val="2"/>
        <scheme val="minor"/>
      </rPr>
      <t>)</t>
    </r>
  </si>
  <si>
    <r>
      <t>Grenen (</t>
    </r>
    <r>
      <rPr>
        <i/>
        <sz val="11"/>
        <color theme="1"/>
        <rFont val="Calibri"/>
        <family val="2"/>
        <scheme val="minor"/>
      </rPr>
      <t>Pinus sylvestris</t>
    </r>
    <r>
      <rPr>
        <sz val="11"/>
        <color theme="1"/>
        <rFont val="Calibri"/>
        <family val="2"/>
        <scheme val="minor"/>
      </rPr>
      <t>)</t>
    </r>
  </si>
  <si>
    <t>(1) (PDF) Carbon content in Juvenile and mature wood of Scots Pine (Pinus sylyestris L.) (researchgate.net)</t>
  </si>
  <si>
    <r>
      <t>Guariuba (</t>
    </r>
    <r>
      <rPr>
        <i/>
        <sz val="11"/>
        <color theme="1"/>
        <rFont val="Calibri"/>
        <family val="2"/>
        <scheme val="minor"/>
      </rPr>
      <t>Clarisia racemosa</t>
    </r>
    <r>
      <rPr>
        <sz val="11"/>
        <color theme="1"/>
        <rFont val="Calibri"/>
        <family val="2"/>
        <scheme val="minor"/>
      </rPr>
      <t>)</t>
    </r>
  </si>
  <si>
    <r>
      <rPr>
        <sz val="11"/>
        <color theme="1"/>
        <rFont val="Calibri"/>
        <family val="2"/>
        <scheme val="minor"/>
      </rPr>
      <t>Hickory</t>
    </r>
    <r>
      <rPr>
        <i/>
        <sz val="11"/>
        <color theme="1"/>
        <rFont val="Calibri"/>
        <family val="2"/>
        <scheme val="minor"/>
      </rPr>
      <t xml:space="preserve"> (Carya </t>
    </r>
    <r>
      <rPr>
        <sz val="11"/>
        <color theme="1"/>
        <rFont val="Calibri"/>
        <family val="2"/>
        <scheme val="minor"/>
      </rPr>
      <t>Nutt.)</t>
    </r>
  </si>
  <si>
    <t>You searched for carya - The Wood Database (wood-database.com)</t>
  </si>
  <si>
    <r>
      <t>Ipé (</t>
    </r>
    <r>
      <rPr>
        <i/>
        <sz val="11"/>
        <color theme="1"/>
        <rFont val="Calibri"/>
        <family val="2"/>
        <scheme val="minor"/>
      </rPr>
      <t>Handroanthus spec. div.</t>
    </r>
    <r>
      <rPr>
        <sz val="11"/>
        <color theme="1"/>
        <rFont val="Calibri"/>
        <family val="2"/>
        <scheme val="minor"/>
      </rPr>
      <t>)</t>
    </r>
  </si>
  <si>
    <r>
      <t>Iroko (</t>
    </r>
    <r>
      <rPr>
        <i/>
        <sz val="11"/>
        <color theme="1"/>
        <rFont val="Calibri"/>
        <family val="2"/>
        <scheme val="minor"/>
      </rPr>
      <t>Milicia excelsa, M. regia</t>
    </r>
    <r>
      <rPr>
        <sz val="11"/>
        <color theme="1"/>
        <rFont val="Calibri"/>
        <family val="2"/>
        <scheme val="minor"/>
      </rPr>
      <t>)</t>
    </r>
  </si>
  <si>
    <r>
      <t>Itauba (</t>
    </r>
    <r>
      <rPr>
        <i/>
        <sz val="11"/>
        <color theme="1"/>
        <rFont val="Calibri"/>
        <family val="2"/>
        <scheme val="minor"/>
      </rPr>
      <t>Mezilaurus ita-uba</t>
    </r>
    <r>
      <rPr>
        <sz val="11"/>
        <color theme="1"/>
        <rFont val="Calibri"/>
        <family val="2"/>
        <scheme val="minor"/>
      </rPr>
      <t>)</t>
    </r>
  </si>
  <si>
    <r>
      <rPr>
        <sz val="11"/>
        <color theme="1"/>
        <rFont val="Calibri"/>
        <family val="2"/>
        <scheme val="minor"/>
      </rPr>
      <t xml:space="preserve">Jack pine </t>
    </r>
    <r>
      <rPr>
        <i/>
        <sz val="11"/>
        <color theme="1"/>
        <rFont val="Calibri"/>
        <family val="2"/>
        <scheme val="minor"/>
      </rPr>
      <t>(Pinus banksiana</t>
    </r>
    <r>
      <rPr>
        <sz val="11"/>
        <color theme="1"/>
        <rFont val="Calibri"/>
        <family val="2"/>
        <scheme val="minor"/>
      </rPr>
      <t xml:space="preserve"> Lamb.)</t>
    </r>
  </si>
  <si>
    <t>Jack Pine | The Wood Database - Lumber Identification (Softwood) (wood-database.com)</t>
  </si>
  <si>
    <r>
      <t>Karri (</t>
    </r>
    <r>
      <rPr>
        <i/>
        <sz val="11"/>
        <color theme="1"/>
        <rFont val="Calibri"/>
        <family val="2"/>
        <scheme val="minor"/>
      </rPr>
      <t>Eucalyptus diversicolor</t>
    </r>
    <r>
      <rPr>
        <sz val="11"/>
        <color theme="1"/>
        <rFont val="Calibri"/>
        <family val="2"/>
        <scheme val="minor"/>
      </rPr>
      <t>)</t>
    </r>
  </si>
  <si>
    <r>
      <t>Kosipo(-mahonie) (</t>
    </r>
    <r>
      <rPr>
        <i/>
        <sz val="11"/>
        <color theme="1"/>
        <rFont val="Calibri"/>
        <family val="2"/>
        <scheme val="minor"/>
      </rPr>
      <t>Entandrophragma candollei</t>
    </r>
    <r>
      <rPr>
        <sz val="11"/>
        <color theme="1"/>
        <rFont val="Calibri"/>
        <family val="2"/>
        <scheme val="minor"/>
      </rPr>
      <t>)</t>
    </r>
  </si>
  <si>
    <r>
      <t>Lariks (</t>
    </r>
    <r>
      <rPr>
        <i/>
        <sz val="11"/>
        <color theme="1"/>
        <rFont val="Calibri"/>
        <family val="2"/>
        <scheme val="minor"/>
      </rPr>
      <t>Larix decidua</t>
    </r>
    <r>
      <rPr>
        <sz val="11"/>
        <color theme="1"/>
        <rFont val="Calibri"/>
        <family val="2"/>
        <scheme val="minor"/>
      </rPr>
      <t>)</t>
    </r>
  </si>
  <si>
    <r>
      <t>Lauan, red (</t>
    </r>
    <r>
      <rPr>
        <i/>
        <sz val="11"/>
        <color theme="1"/>
        <rFont val="Calibri"/>
        <family val="2"/>
        <scheme val="minor"/>
      </rPr>
      <t>Shorea negrosensis</t>
    </r>
    <r>
      <rPr>
        <sz val="11"/>
        <color theme="1"/>
        <rFont val="Calibri"/>
        <family val="2"/>
        <scheme val="minor"/>
      </rPr>
      <t>)</t>
    </r>
  </si>
  <si>
    <r>
      <t>Limba (</t>
    </r>
    <r>
      <rPr>
        <i/>
        <sz val="11"/>
        <color theme="1"/>
        <rFont val="Calibri"/>
        <family val="2"/>
        <scheme val="minor"/>
      </rPr>
      <t>Terminalia superba</t>
    </r>
    <r>
      <rPr>
        <sz val="11"/>
        <color theme="1"/>
        <rFont val="Calibri"/>
        <family val="2"/>
        <scheme val="minor"/>
      </rPr>
      <t>)</t>
    </r>
  </si>
  <si>
    <r>
      <rPr>
        <sz val="11"/>
        <color theme="1"/>
        <rFont val="Calibri"/>
        <family val="2"/>
        <scheme val="minor"/>
      </rPr>
      <t xml:space="preserve">Lodgepole pine </t>
    </r>
    <r>
      <rPr>
        <i/>
        <sz val="11"/>
        <color theme="1"/>
        <rFont val="Calibri"/>
        <family val="2"/>
        <scheme val="minor"/>
      </rPr>
      <t>(Pinus contorta</t>
    </r>
    <r>
      <rPr>
        <sz val="11"/>
        <color theme="1"/>
        <rFont val="Calibri"/>
        <family val="2"/>
        <scheme val="minor"/>
      </rPr>
      <t xml:space="preserve"> Dougl.)</t>
    </r>
  </si>
  <si>
    <t>Lodgepole Pine | The Wood Database - Lumber Identification (Softwood) (wood-database.com)</t>
  </si>
  <si>
    <r>
      <t>Louro gamela / Louro vermelho (</t>
    </r>
    <r>
      <rPr>
        <i/>
        <sz val="11"/>
        <color theme="1"/>
        <rFont val="Calibri"/>
        <family val="2"/>
        <scheme val="minor"/>
      </rPr>
      <t>Sextonia rubra</t>
    </r>
    <r>
      <rPr>
        <sz val="11"/>
        <color theme="1"/>
        <rFont val="Calibri"/>
        <family val="2"/>
        <scheme val="minor"/>
      </rPr>
      <t>)</t>
    </r>
  </si>
  <si>
    <r>
      <t>Makoré (</t>
    </r>
    <r>
      <rPr>
        <i/>
        <sz val="11"/>
        <color theme="1"/>
        <rFont val="Calibri"/>
        <family val="2"/>
        <scheme val="minor"/>
      </rPr>
      <t>Tieghemella heckelii</t>
    </r>
    <r>
      <rPr>
        <sz val="11"/>
        <color theme="1"/>
        <rFont val="Calibri"/>
        <family val="2"/>
        <scheme val="minor"/>
      </rPr>
      <t>)</t>
    </r>
  </si>
  <si>
    <r>
      <t>Manbarklak (</t>
    </r>
    <r>
      <rPr>
        <i/>
        <sz val="11"/>
        <color theme="1"/>
        <rFont val="Calibri"/>
        <family val="2"/>
        <scheme val="minor"/>
      </rPr>
      <t>Eschweilera spp.</t>
    </r>
    <r>
      <rPr>
        <sz val="11"/>
        <color theme="1"/>
        <rFont val="Calibri"/>
        <family val="2"/>
        <scheme val="minor"/>
      </rPr>
      <t>)</t>
    </r>
  </si>
  <si>
    <r>
      <t>Massaranduba (</t>
    </r>
    <r>
      <rPr>
        <i/>
        <sz val="11"/>
        <color theme="1"/>
        <rFont val="Calibri"/>
        <family val="2"/>
        <scheme val="minor"/>
      </rPr>
      <t>Manilkara bidentata</t>
    </r>
    <r>
      <rPr>
        <sz val="11"/>
        <color theme="1"/>
        <rFont val="Calibri"/>
        <family val="2"/>
        <scheme val="minor"/>
      </rPr>
      <t>)</t>
    </r>
  </si>
  <si>
    <r>
      <t>Meranti, donker rood (</t>
    </r>
    <r>
      <rPr>
        <i/>
        <sz val="11"/>
        <color theme="1"/>
        <rFont val="Calibri"/>
        <family val="2"/>
        <scheme val="minor"/>
      </rPr>
      <t>Shorea spp.</t>
    </r>
    <r>
      <rPr>
        <sz val="11"/>
        <color theme="1"/>
        <rFont val="Calibri"/>
        <family val="2"/>
        <scheme val="minor"/>
      </rPr>
      <t>)</t>
    </r>
  </si>
  <si>
    <r>
      <t>Merbau (</t>
    </r>
    <r>
      <rPr>
        <i/>
        <sz val="11"/>
        <color theme="1"/>
        <rFont val="Calibri"/>
        <family val="2"/>
        <scheme val="minor"/>
      </rPr>
      <t>Intsia buijuga</t>
    </r>
    <r>
      <rPr>
        <sz val="11"/>
        <color theme="1"/>
        <rFont val="Calibri"/>
        <family val="2"/>
        <scheme val="minor"/>
      </rPr>
      <t>)</t>
    </r>
  </si>
  <si>
    <r>
      <t>Moabi (</t>
    </r>
    <r>
      <rPr>
        <i/>
        <sz val="11"/>
        <color theme="1"/>
        <rFont val="Calibri"/>
        <family val="2"/>
        <scheme val="minor"/>
      </rPr>
      <t>Baillonella toxisperma</t>
    </r>
    <r>
      <rPr>
        <sz val="11"/>
        <color theme="1"/>
        <rFont val="Calibri"/>
        <family val="2"/>
        <scheme val="minor"/>
      </rPr>
      <t>)</t>
    </r>
  </si>
  <si>
    <r>
      <rPr>
        <sz val="11"/>
        <color theme="1"/>
        <rFont val="Calibri"/>
        <family val="2"/>
        <scheme val="minor"/>
      </rPr>
      <t xml:space="preserve">Nootka cypress </t>
    </r>
    <r>
      <rPr>
        <i/>
        <sz val="11"/>
        <color theme="1"/>
        <rFont val="Calibri"/>
        <family val="2"/>
        <scheme val="minor"/>
      </rPr>
      <t>(Chamaecyparis nootkatensis</t>
    </r>
    <r>
      <rPr>
        <sz val="11"/>
        <color theme="1"/>
        <rFont val="Calibri"/>
        <family val="2"/>
        <scheme val="minor"/>
      </rPr>
      <t xml:space="preserve"> (D. Don) Spach)</t>
    </r>
  </si>
  <si>
    <t>Alaskan Yellow Cedar | The Wood Database - Lumber Identification (Softwood) (wood-database.com)</t>
  </si>
  <si>
    <r>
      <rPr>
        <sz val="11"/>
        <color theme="1"/>
        <rFont val="Calibri"/>
        <family val="2"/>
        <scheme val="minor"/>
      </rPr>
      <t>Northern red oak</t>
    </r>
    <r>
      <rPr>
        <i/>
        <sz val="11"/>
        <color theme="1"/>
        <rFont val="Calibri"/>
        <family val="2"/>
        <scheme val="minor"/>
      </rPr>
      <t xml:space="preserve"> (Quercus rubra</t>
    </r>
    <r>
      <rPr>
        <sz val="11"/>
        <color theme="1"/>
        <rFont val="Calibri"/>
        <family val="2"/>
        <scheme val="minor"/>
      </rPr>
      <t xml:space="preserve"> L.)</t>
    </r>
  </si>
  <si>
    <t>Red Oak | The Wood Database - Lumber Identification (Hardwood) (wood-database.com)</t>
  </si>
  <si>
    <r>
      <rPr>
        <sz val="11"/>
        <color theme="1"/>
        <rFont val="Calibri"/>
        <family val="2"/>
        <scheme val="minor"/>
      </rPr>
      <t xml:space="preserve">Northern white cedar </t>
    </r>
    <r>
      <rPr>
        <i/>
        <sz val="11"/>
        <color theme="1"/>
        <rFont val="Calibri"/>
        <family val="2"/>
        <scheme val="minor"/>
      </rPr>
      <t>(Thuja occidentalis</t>
    </r>
    <r>
      <rPr>
        <sz val="11"/>
        <color theme="1"/>
        <rFont val="Calibri"/>
        <family val="2"/>
        <scheme val="minor"/>
      </rPr>
      <t xml:space="preserve"> L.)</t>
    </r>
  </si>
  <si>
    <t>Northern White Cedar | The Wood Database - Lumber Identification (Softwood) (wood-database.com)</t>
  </si>
  <si>
    <r>
      <t>Okan (</t>
    </r>
    <r>
      <rPr>
        <i/>
        <sz val="11"/>
        <color theme="1"/>
        <rFont val="Calibri"/>
        <family val="2"/>
        <scheme val="minor"/>
      </rPr>
      <t>Cylicodiscus gabunensis</t>
    </r>
    <r>
      <rPr>
        <sz val="11"/>
        <color theme="1"/>
        <rFont val="Calibri"/>
        <family val="2"/>
        <scheme val="minor"/>
      </rPr>
      <t>)</t>
    </r>
  </si>
  <si>
    <r>
      <t>Okoumé (</t>
    </r>
    <r>
      <rPr>
        <i/>
        <sz val="11"/>
        <color theme="1"/>
        <rFont val="Calibri"/>
        <family val="2"/>
        <scheme val="minor"/>
      </rPr>
      <t>Aucoumea klaineana</t>
    </r>
    <r>
      <rPr>
        <sz val="11"/>
        <color theme="1"/>
        <rFont val="Calibri"/>
        <family val="2"/>
        <scheme val="minor"/>
      </rPr>
      <t>)</t>
    </r>
  </si>
  <si>
    <t>https://www.houtinfo.nl/node/190</t>
  </si>
  <si>
    <r>
      <rPr>
        <sz val="11"/>
        <color theme="1"/>
        <rFont val="Calibri"/>
        <family val="2"/>
        <scheme val="minor"/>
      </rPr>
      <t>Pacific silver fir</t>
    </r>
    <r>
      <rPr>
        <i/>
        <sz val="11"/>
        <color theme="1"/>
        <rFont val="Calibri"/>
        <family val="2"/>
        <scheme val="minor"/>
      </rPr>
      <t xml:space="preserve"> (Abies amabilis</t>
    </r>
    <r>
      <rPr>
        <sz val="11"/>
        <color theme="1"/>
        <rFont val="Calibri"/>
        <family val="2"/>
        <scheme val="minor"/>
      </rPr>
      <t xml:space="preserve"> (Dougl.) Forbes)</t>
    </r>
  </si>
  <si>
    <t>Pacific Silver Fir | The Wood Database - Lumber Identification (Softwood) (wood-database.com)</t>
  </si>
  <si>
    <r>
      <rPr>
        <sz val="11"/>
        <color theme="1"/>
        <rFont val="Calibri"/>
        <family val="2"/>
        <scheme val="minor"/>
      </rPr>
      <t xml:space="preserve">Paper birch </t>
    </r>
    <r>
      <rPr>
        <i/>
        <sz val="11"/>
        <color theme="1"/>
        <rFont val="Calibri"/>
        <family val="2"/>
        <scheme val="minor"/>
      </rPr>
      <t xml:space="preserve">(Betula papyrifera </t>
    </r>
    <r>
      <rPr>
        <sz val="11"/>
        <color theme="1"/>
        <rFont val="Calibri"/>
        <family val="2"/>
        <scheme val="minor"/>
      </rPr>
      <t xml:space="preserve"> Marsh.)</t>
    </r>
  </si>
  <si>
    <t>Paper Birch | The Wood Database - Lumber Identification (Hardwood) (wood-database.com)</t>
  </si>
  <si>
    <r>
      <t>Pines (</t>
    </r>
    <r>
      <rPr>
        <i/>
        <sz val="11"/>
        <color theme="1"/>
        <rFont val="Calibri"/>
        <family val="2"/>
        <scheme val="minor"/>
      </rPr>
      <t>Pinus spp</t>
    </r>
    <r>
      <rPr>
        <sz val="11"/>
        <color theme="1"/>
        <rFont val="Calibri"/>
        <family val="2"/>
        <scheme val="minor"/>
      </rPr>
      <t>)</t>
    </r>
  </si>
  <si>
    <r>
      <t>Piquia (</t>
    </r>
    <r>
      <rPr>
        <i/>
        <sz val="11"/>
        <color theme="1"/>
        <rFont val="Calibri"/>
        <family val="2"/>
        <scheme val="minor"/>
      </rPr>
      <t>Caryocar villosum</t>
    </r>
    <r>
      <rPr>
        <sz val="11"/>
        <color theme="1"/>
        <rFont val="Calibri"/>
        <family val="2"/>
        <scheme val="minor"/>
      </rPr>
      <t>)</t>
    </r>
  </si>
  <si>
    <r>
      <rPr>
        <sz val="11"/>
        <color theme="1"/>
        <rFont val="Calibri"/>
        <family val="2"/>
        <scheme val="minor"/>
      </rPr>
      <t xml:space="preserve">Ponderosa pine </t>
    </r>
    <r>
      <rPr>
        <i/>
        <sz val="11"/>
        <color theme="1"/>
        <rFont val="Calibri"/>
        <family val="2"/>
        <scheme val="minor"/>
      </rPr>
      <t>(Pinus ponderosa</t>
    </r>
    <r>
      <rPr>
        <sz val="11"/>
        <color theme="1"/>
        <rFont val="Calibri"/>
        <family val="2"/>
        <scheme val="minor"/>
      </rPr>
      <t xml:space="preserve"> Laws.)</t>
    </r>
  </si>
  <si>
    <t>Ponderosa Pine | The Wood Database - Lumber Identification (Softwood) (wood-database.com)</t>
  </si>
  <si>
    <r>
      <t>Populier (</t>
    </r>
    <r>
      <rPr>
        <i/>
        <sz val="11"/>
        <color theme="1"/>
        <rFont val="Calibri"/>
        <family val="2"/>
        <scheme val="minor"/>
      </rPr>
      <t>Populus spp.</t>
    </r>
    <r>
      <rPr>
        <sz val="11"/>
        <color theme="1"/>
        <rFont val="Calibri"/>
        <family val="2"/>
        <scheme val="minor"/>
      </rPr>
      <t>)</t>
    </r>
  </si>
  <si>
    <r>
      <t>Purperhart (</t>
    </r>
    <r>
      <rPr>
        <i/>
        <sz val="11"/>
        <color theme="1"/>
        <rFont val="Calibri"/>
        <family val="2"/>
        <scheme val="minor"/>
      </rPr>
      <t>Peltogyne spp.</t>
    </r>
    <r>
      <rPr>
        <sz val="11"/>
        <color theme="1"/>
        <rFont val="Calibri"/>
        <family val="2"/>
        <scheme val="minor"/>
      </rPr>
      <t>)</t>
    </r>
  </si>
  <si>
    <r>
      <rPr>
        <sz val="11"/>
        <color theme="1"/>
        <rFont val="Calibri"/>
        <family val="2"/>
        <scheme val="minor"/>
      </rPr>
      <t xml:space="preserve">Quaking aspen </t>
    </r>
    <r>
      <rPr>
        <i/>
        <sz val="11"/>
        <color theme="1"/>
        <rFont val="Calibri"/>
        <family val="2"/>
        <scheme val="minor"/>
      </rPr>
      <t>(Populus tremuloides</t>
    </r>
    <r>
      <rPr>
        <sz val="11"/>
        <color theme="1"/>
        <rFont val="Calibri"/>
        <family val="2"/>
        <scheme val="minor"/>
      </rPr>
      <t xml:space="preserve"> Michx.)</t>
    </r>
  </si>
  <si>
    <t>Quaking Aspen | The Wood Database - Lumber Identification (Hardwood) (wood-database.com)</t>
  </si>
  <si>
    <r>
      <t>Radiata pine (</t>
    </r>
    <r>
      <rPr>
        <i/>
        <sz val="11"/>
        <color theme="1"/>
        <rFont val="Calibri"/>
        <family val="2"/>
        <scheme val="minor"/>
      </rPr>
      <t>Pinus radiata</t>
    </r>
    <r>
      <rPr>
        <sz val="11"/>
        <color theme="1"/>
        <rFont val="Calibri"/>
        <family val="2"/>
        <scheme val="minor"/>
      </rPr>
      <t xml:space="preserve"> - Accoya)</t>
    </r>
  </si>
  <si>
    <r>
      <rPr>
        <sz val="11"/>
        <color theme="1"/>
        <rFont val="Calibri"/>
        <family val="2"/>
        <scheme val="minor"/>
      </rPr>
      <t>Red alder</t>
    </r>
    <r>
      <rPr>
        <i/>
        <sz val="11"/>
        <color theme="1"/>
        <rFont val="Calibri"/>
        <family val="2"/>
        <scheme val="minor"/>
      </rPr>
      <t xml:space="preserve"> (Alnus rubra </t>
    </r>
    <r>
      <rPr>
        <sz val="11"/>
        <color theme="1"/>
        <rFont val="Calibri"/>
        <family val="2"/>
        <scheme val="minor"/>
      </rPr>
      <t>Bong.)</t>
    </r>
  </si>
  <si>
    <t>Red alder | The Wood Database - Lumber Identification (Hardwood) (wood-database.com)</t>
  </si>
  <si>
    <r>
      <rPr>
        <sz val="11"/>
        <color theme="1"/>
        <rFont val="Calibri"/>
        <family val="2"/>
        <scheme val="minor"/>
      </rPr>
      <t>Red cedar</t>
    </r>
    <r>
      <rPr>
        <i/>
        <sz val="11"/>
        <color theme="1"/>
        <rFont val="Calibri"/>
        <family val="2"/>
        <scheme val="minor"/>
      </rPr>
      <t xml:space="preserve"> (Juniperus virginiana </t>
    </r>
    <r>
      <rPr>
        <sz val="11"/>
        <color theme="1"/>
        <rFont val="Calibri"/>
        <family val="2"/>
        <scheme val="minor"/>
      </rPr>
      <t>L.)</t>
    </r>
  </si>
  <si>
    <t>Western Red Cedar | The Wood Database - Lumber Identification (Softwood) (wood-database.com)</t>
  </si>
  <si>
    <r>
      <rPr>
        <sz val="11"/>
        <color theme="1"/>
        <rFont val="Calibri"/>
        <family val="2"/>
        <scheme val="minor"/>
      </rPr>
      <t>Red maple</t>
    </r>
    <r>
      <rPr>
        <i/>
        <sz val="11"/>
        <color theme="1"/>
        <rFont val="Calibri"/>
        <family val="2"/>
        <scheme val="minor"/>
      </rPr>
      <t xml:space="preserve"> (Acer rubrum </t>
    </r>
    <r>
      <rPr>
        <sz val="11"/>
        <color theme="1"/>
        <rFont val="Calibri"/>
        <family val="2"/>
        <scheme val="minor"/>
      </rPr>
      <t>L.)</t>
    </r>
  </si>
  <si>
    <t>Red maple | The Wood Database - Lumber Identification (Hardwood) (wood-database.com)</t>
  </si>
  <si>
    <r>
      <rPr>
        <sz val="11"/>
        <color theme="1"/>
        <rFont val="Calibri"/>
        <family val="2"/>
        <scheme val="minor"/>
      </rPr>
      <t xml:space="preserve">Red pine </t>
    </r>
    <r>
      <rPr>
        <i/>
        <sz val="11"/>
        <color theme="1"/>
        <rFont val="Calibri"/>
        <family val="2"/>
        <scheme val="minor"/>
      </rPr>
      <t>(Pinus resinosa</t>
    </r>
    <r>
      <rPr>
        <sz val="11"/>
        <color theme="1"/>
        <rFont val="Calibri"/>
        <family val="2"/>
        <scheme val="minor"/>
      </rPr>
      <t xml:space="preserve"> Ait.)</t>
    </r>
  </si>
  <si>
    <t>Red Pine | The Wood Database - Lumber Identification (Softwood) (wood-database.com)</t>
  </si>
  <si>
    <r>
      <t>Robinia (</t>
    </r>
    <r>
      <rPr>
        <i/>
        <sz val="11"/>
        <color theme="1"/>
        <rFont val="Calibri"/>
        <family val="2"/>
        <scheme val="minor"/>
      </rPr>
      <t>Robinia pseudoacacia</t>
    </r>
    <r>
      <rPr>
        <sz val="11"/>
        <color theme="1"/>
        <rFont val="Calibri"/>
        <family val="2"/>
        <scheme val="minor"/>
      </rPr>
      <t>)</t>
    </r>
  </si>
  <si>
    <r>
      <t>Sapeli(-mahonie) (</t>
    </r>
    <r>
      <rPr>
        <i/>
        <sz val="11"/>
        <color theme="1"/>
        <rFont val="Calibri"/>
        <family val="2"/>
        <scheme val="minor"/>
      </rPr>
      <t>Entandrophragma cylindricum</t>
    </r>
    <r>
      <rPr>
        <sz val="11"/>
        <color theme="1"/>
        <rFont val="Calibri"/>
        <family val="2"/>
        <scheme val="minor"/>
      </rPr>
      <t>)</t>
    </r>
  </si>
  <si>
    <t>Sequoiadendron giganteum (sw)</t>
  </si>
  <si>
    <t>Sequoiadendron giganteum (tz)</t>
  </si>
  <si>
    <r>
      <t>Serraya, White (</t>
    </r>
    <r>
      <rPr>
        <i/>
        <sz val="11"/>
        <color theme="1"/>
        <rFont val="Calibri"/>
        <family val="2"/>
        <scheme val="minor"/>
      </rPr>
      <t>Parashorea malaanonan</t>
    </r>
    <r>
      <rPr>
        <sz val="11"/>
        <color theme="1"/>
        <rFont val="Calibri"/>
        <family val="2"/>
        <scheme val="minor"/>
      </rPr>
      <t>)</t>
    </r>
  </si>
  <si>
    <r>
      <t>Sipo(-mahonie) (</t>
    </r>
    <r>
      <rPr>
        <i/>
        <sz val="11"/>
        <color theme="1"/>
        <rFont val="Calibri"/>
        <family val="2"/>
        <scheme val="minor"/>
      </rPr>
      <t>Entandrophragma utile</t>
    </r>
    <r>
      <rPr>
        <sz val="11"/>
        <color theme="1"/>
        <rFont val="Calibri"/>
        <family val="2"/>
        <scheme val="minor"/>
      </rPr>
      <t>)</t>
    </r>
  </si>
  <si>
    <r>
      <rPr>
        <sz val="11"/>
        <color theme="1"/>
        <rFont val="Calibri"/>
        <family val="2"/>
        <scheme val="minor"/>
      </rPr>
      <t xml:space="preserve">Sitka spruce </t>
    </r>
    <r>
      <rPr>
        <i/>
        <sz val="11"/>
        <color theme="1"/>
        <rFont val="Calibri"/>
        <family val="2"/>
        <scheme val="minor"/>
      </rPr>
      <t>(Picea sitchensis</t>
    </r>
    <r>
      <rPr>
        <sz val="11"/>
        <color theme="1"/>
        <rFont val="Calibri"/>
        <family val="2"/>
        <scheme val="minor"/>
      </rPr>
      <t xml:space="preserve"> (Bong.) Carr.)</t>
    </r>
  </si>
  <si>
    <t>Sitka Spruce | The Wood Database - Lumber Identification (Softwood) (wood-database.com)</t>
  </si>
  <si>
    <r>
      <rPr>
        <sz val="11"/>
        <color theme="1"/>
        <rFont val="Calibri"/>
        <family val="2"/>
        <scheme val="minor"/>
      </rPr>
      <t>Sugar maple</t>
    </r>
    <r>
      <rPr>
        <i/>
        <sz val="11"/>
        <color theme="1"/>
        <rFont val="Calibri"/>
        <family val="2"/>
        <scheme val="minor"/>
      </rPr>
      <t xml:space="preserve"> (Acer saccharum </t>
    </r>
    <r>
      <rPr>
        <sz val="11"/>
        <color theme="1"/>
        <rFont val="Calibri"/>
        <family val="2"/>
        <scheme val="minor"/>
      </rPr>
      <t>Marsh.)</t>
    </r>
  </si>
  <si>
    <t>Hard maple | The Wood Database - Lumber Identification (Hardwood) (wood-database.com)</t>
  </si>
  <si>
    <r>
      <t>Tali (</t>
    </r>
    <r>
      <rPr>
        <i/>
        <sz val="11"/>
        <color theme="1"/>
        <rFont val="Calibri"/>
        <family val="2"/>
        <scheme val="minor"/>
      </rPr>
      <t>Erythrophleum spec.</t>
    </r>
    <r>
      <rPr>
        <sz val="11"/>
        <color theme="1"/>
        <rFont val="Calibri"/>
        <family val="2"/>
        <scheme val="minor"/>
      </rPr>
      <t xml:space="preserve"> div.)</t>
    </r>
  </si>
  <si>
    <r>
      <t>Tamme kastanje (</t>
    </r>
    <r>
      <rPr>
        <i/>
        <sz val="11"/>
        <color theme="1"/>
        <rFont val="Calibri"/>
        <family val="2"/>
        <scheme val="minor"/>
      </rPr>
      <t>Castanea sativa</t>
    </r>
    <r>
      <rPr>
        <sz val="11"/>
        <color theme="1"/>
        <rFont val="Calibri"/>
        <family val="2"/>
        <scheme val="minor"/>
      </rPr>
      <t>)</t>
    </r>
  </si>
  <si>
    <r>
      <t>Tatajuba (</t>
    </r>
    <r>
      <rPr>
        <i/>
        <sz val="11"/>
        <color theme="1"/>
        <rFont val="Calibri"/>
        <family val="2"/>
        <scheme val="minor"/>
      </rPr>
      <t>Bagassa guianensis</t>
    </r>
    <r>
      <rPr>
        <sz val="11"/>
        <color theme="1"/>
        <rFont val="Calibri"/>
        <family val="2"/>
        <scheme val="minor"/>
      </rPr>
      <t>)</t>
    </r>
  </si>
  <si>
    <r>
      <t>Teak (</t>
    </r>
    <r>
      <rPr>
        <i/>
        <sz val="11"/>
        <color theme="1"/>
        <rFont val="Calibri"/>
        <family val="2"/>
        <scheme val="minor"/>
      </rPr>
      <t>Tectona grandis</t>
    </r>
    <r>
      <rPr>
        <sz val="11"/>
        <color theme="1"/>
        <rFont val="Calibri"/>
        <family val="2"/>
        <scheme val="minor"/>
      </rPr>
      <t>)</t>
    </r>
  </si>
  <si>
    <r>
      <t>Uchi torrado (</t>
    </r>
    <r>
      <rPr>
        <i/>
        <sz val="11"/>
        <color theme="1"/>
        <rFont val="Calibri"/>
        <family val="2"/>
        <scheme val="minor"/>
      </rPr>
      <t>Sacoglottis/Vantanea</t>
    </r>
    <r>
      <rPr>
        <sz val="11"/>
        <color theme="1"/>
        <rFont val="Calibri"/>
        <family val="2"/>
        <scheme val="minor"/>
      </rPr>
      <t>)</t>
    </r>
  </si>
  <si>
    <t>Unknown (average wood density)</t>
  </si>
  <si>
    <r>
      <t>Vuren (</t>
    </r>
    <r>
      <rPr>
        <i/>
        <sz val="11"/>
        <color theme="1"/>
        <rFont val="Calibri"/>
        <family val="2"/>
        <scheme val="minor"/>
      </rPr>
      <t>Picea spp</t>
    </r>
    <r>
      <rPr>
        <sz val="11"/>
        <color theme="1"/>
        <rFont val="Calibri"/>
        <family val="2"/>
        <scheme val="minor"/>
      </rPr>
      <t>)</t>
    </r>
  </si>
  <si>
    <r>
      <t>Walnoot (</t>
    </r>
    <r>
      <rPr>
        <i/>
        <sz val="11"/>
        <color theme="1"/>
        <rFont val="Calibri"/>
        <family val="2"/>
        <scheme val="minor"/>
      </rPr>
      <t>Juglans spp</t>
    </r>
    <r>
      <rPr>
        <sz val="11"/>
        <color theme="1"/>
        <rFont val="Calibri"/>
        <family val="2"/>
        <scheme val="minor"/>
      </rPr>
      <t>)</t>
    </r>
  </si>
  <si>
    <r>
      <t>Wengé (</t>
    </r>
    <r>
      <rPr>
        <i/>
        <sz val="11"/>
        <color theme="1"/>
        <rFont val="Calibri"/>
        <family val="2"/>
        <scheme val="minor"/>
      </rPr>
      <t>Millettia laurentii</t>
    </r>
    <r>
      <rPr>
        <sz val="11"/>
        <color theme="1"/>
        <rFont val="Calibri"/>
        <family val="2"/>
        <scheme val="minor"/>
      </rPr>
      <t>)</t>
    </r>
  </si>
  <si>
    <r>
      <rPr>
        <sz val="11"/>
        <color theme="1"/>
        <rFont val="Calibri"/>
        <family val="2"/>
        <scheme val="minor"/>
      </rPr>
      <t xml:space="preserve">Western hemlock </t>
    </r>
    <r>
      <rPr>
        <i/>
        <sz val="11"/>
        <color theme="1"/>
        <rFont val="Calibri"/>
        <family val="2"/>
        <scheme val="minor"/>
      </rPr>
      <t>(Tsuga heterophylla</t>
    </r>
    <r>
      <rPr>
        <sz val="11"/>
        <color theme="1"/>
        <rFont val="Calibri"/>
        <family val="2"/>
        <scheme val="minor"/>
      </rPr>
      <t xml:space="preserve"> (Raf.) Sarg.)</t>
    </r>
  </si>
  <si>
    <t>Western Hemlock | The Wood Database - Lumber Identification (Softwood) (wood-database.com)</t>
  </si>
  <si>
    <r>
      <rPr>
        <sz val="11"/>
        <color theme="1"/>
        <rFont val="Calibri"/>
        <family val="2"/>
        <scheme val="minor"/>
      </rPr>
      <t xml:space="preserve">Western larch </t>
    </r>
    <r>
      <rPr>
        <i/>
        <sz val="11"/>
        <color theme="1"/>
        <rFont val="Calibri"/>
        <family val="2"/>
        <scheme val="minor"/>
      </rPr>
      <t>(Larix occidentalis</t>
    </r>
    <r>
      <rPr>
        <sz val="11"/>
        <color theme="1"/>
        <rFont val="Calibri"/>
        <family val="2"/>
        <scheme val="minor"/>
      </rPr>
      <t xml:space="preserve"> Nutt.)</t>
    </r>
  </si>
  <si>
    <t>Western Larch | The Wood Database - Lumber Identification (Softwood) (wood-database.com)</t>
  </si>
  <si>
    <r>
      <t>Western red cedar (</t>
    </r>
    <r>
      <rPr>
        <i/>
        <sz val="11"/>
        <color theme="1"/>
        <rFont val="Calibri"/>
        <family val="2"/>
        <scheme val="minor"/>
      </rPr>
      <t>Thuja plicata</t>
    </r>
    <r>
      <rPr>
        <sz val="11"/>
        <color theme="1"/>
        <rFont val="Calibri"/>
        <family val="2"/>
        <scheme val="minor"/>
      </rPr>
      <t>)</t>
    </r>
  </si>
  <si>
    <r>
      <rPr>
        <sz val="11"/>
        <color theme="1"/>
        <rFont val="Calibri"/>
        <family val="2"/>
        <scheme val="minor"/>
      </rPr>
      <t xml:space="preserve">Weymouth pine </t>
    </r>
    <r>
      <rPr>
        <i/>
        <sz val="11"/>
        <color theme="1"/>
        <rFont val="Calibri"/>
        <family val="2"/>
        <scheme val="minor"/>
      </rPr>
      <t>(Pinus strobus</t>
    </r>
    <r>
      <rPr>
        <sz val="11"/>
        <color theme="1"/>
        <rFont val="Calibri"/>
        <family val="2"/>
        <scheme val="minor"/>
      </rPr>
      <t xml:space="preserve"> L.)</t>
    </r>
  </si>
  <si>
    <t>Eastern White Pine | The Wood Database - Lumber Identification (Softwood) (wood-database.com)</t>
  </si>
  <si>
    <r>
      <rPr>
        <sz val="11"/>
        <color theme="1"/>
        <rFont val="Calibri"/>
        <family val="2"/>
        <scheme val="minor"/>
      </rPr>
      <t>White oak</t>
    </r>
    <r>
      <rPr>
        <i/>
        <sz val="11"/>
        <color theme="1"/>
        <rFont val="Calibri"/>
        <family val="2"/>
        <scheme val="minor"/>
      </rPr>
      <t xml:space="preserve"> (Quercus alba</t>
    </r>
    <r>
      <rPr>
        <sz val="11"/>
        <color theme="1"/>
        <rFont val="Calibri"/>
        <family val="2"/>
        <scheme val="minor"/>
      </rPr>
      <t xml:space="preserve"> L.)</t>
    </r>
  </si>
  <si>
    <t>White Oak | The Wood Database - Lumber Identification (Hardwood) (wood-database.com)</t>
  </si>
  <si>
    <r>
      <rPr>
        <sz val="11"/>
        <color theme="1"/>
        <rFont val="Calibri"/>
        <family val="2"/>
        <scheme val="minor"/>
      </rPr>
      <t xml:space="preserve">White spruce </t>
    </r>
    <r>
      <rPr>
        <i/>
        <sz val="11"/>
        <color theme="1"/>
        <rFont val="Calibri"/>
        <family val="2"/>
        <scheme val="minor"/>
      </rPr>
      <t>(Picea glauca</t>
    </r>
    <r>
      <rPr>
        <sz val="11"/>
        <color theme="1"/>
        <rFont val="Calibri"/>
        <family val="2"/>
        <scheme val="minor"/>
      </rPr>
      <t xml:space="preserve"> (Moench) Voss)</t>
    </r>
  </si>
  <si>
    <t>White Spruce | The Wood Database - Lumber Identification (Softwood) (wood-database.com)</t>
  </si>
  <si>
    <r>
      <rPr>
        <sz val="11"/>
        <color theme="1"/>
        <rFont val="Calibri"/>
        <family val="2"/>
        <scheme val="minor"/>
      </rPr>
      <t xml:space="preserve">Willow </t>
    </r>
    <r>
      <rPr>
        <i/>
        <sz val="11"/>
        <color theme="1"/>
        <rFont val="Calibri"/>
        <family val="2"/>
        <scheme val="minor"/>
      </rPr>
      <t xml:space="preserve">(Salix </t>
    </r>
    <r>
      <rPr>
        <sz val="11"/>
        <color theme="1"/>
        <rFont val="Calibri"/>
        <family val="2"/>
        <scheme val="minor"/>
      </rPr>
      <t>L.)</t>
    </r>
  </si>
  <si>
    <t>You searched for salix - The Wood Database (wood-database.com)</t>
  </si>
  <si>
    <r>
      <rPr>
        <sz val="11"/>
        <color theme="1"/>
        <rFont val="Calibri"/>
        <family val="2"/>
        <scheme val="minor"/>
      </rPr>
      <t xml:space="preserve">Yellow birch </t>
    </r>
    <r>
      <rPr>
        <i/>
        <sz val="11"/>
        <color theme="1"/>
        <rFont val="Calibri"/>
        <family val="2"/>
        <scheme val="minor"/>
      </rPr>
      <t xml:space="preserve">(Betula alleghaniesis </t>
    </r>
    <r>
      <rPr>
        <sz val="11"/>
        <color theme="1"/>
        <rFont val="Calibri"/>
        <family val="2"/>
        <scheme val="minor"/>
      </rPr>
      <t>Britton)</t>
    </r>
  </si>
  <si>
    <t>Yellow Birch | The Wood Database - Lumber Identification (Hardwood) (wood-database.com)</t>
  </si>
  <si>
    <t xml:space="preserve">Deciduous trees </t>
  </si>
  <si>
    <t>Coniferous trees</t>
  </si>
  <si>
    <r>
      <rPr>
        <sz val="11"/>
        <color theme="1"/>
        <rFont val="Calibri"/>
        <family val="2"/>
        <scheme val="minor"/>
      </rPr>
      <t>Manitoba maple</t>
    </r>
    <r>
      <rPr>
        <i/>
        <sz val="11"/>
        <color theme="1"/>
        <rFont val="Calibri"/>
        <family val="2"/>
        <scheme val="minor"/>
      </rPr>
      <t xml:space="preserve"> (Acer negundo </t>
    </r>
    <r>
      <rPr>
        <sz val="11"/>
        <color theme="1"/>
        <rFont val="Calibri"/>
        <family val="2"/>
        <scheme val="minor"/>
      </rPr>
      <t>L.)</t>
    </r>
  </si>
  <si>
    <r>
      <rPr>
        <sz val="11"/>
        <color theme="1"/>
        <rFont val="Calibri"/>
        <family val="2"/>
        <scheme val="minor"/>
      </rPr>
      <t xml:space="preserve">Douglas fir </t>
    </r>
    <r>
      <rPr>
        <i/>
        <sz val="11"/>
        <color theme="1"/>
        <rFont val="Calibri"/>
        <family val="2"/>
        <scheme val="minor"/>
      </rPr>
      <t>(Pseudotsuga menziesii</t>
    </r>
    <r>
      <rPr>
        <sz val="11"/>
        <color theme="1"/>
        <rFont val="Calibri"/>
        <family val="2"/>
        <scheme val="minor"/>
      </rPr>
      <t xml:space="preserve"> (Mirb.) Franco)</t>
    </r>
  </si>
  <si>
    <r>
      <rPr>
        <sz val="11"/>
        <color theme="1"/>
        <rFont val="Calibri"/>
        <family val="2"/>
        <scheme val="minor"/>
      </rPr>
      <t xml:space="preserve">Western red cedar </t>
    </r>
    <r>
      <rPr>
        <i/>
        <sz val="11"/>
        <color theme="1"/>
        <rFont val="Calibri"/>
        <family val="2"/>
        <scheme val="minor"/>
      </rPr>
      <t>(Thuja plicata</t>
    </r>
    <r>
      <rPr>
        <sz val="11"/>
        <color theme="1"/>
        <rFont val="Calibri"/>
        <family val="2"/>
        <scheme val="minor"/>
      </rPr>
      <t xml:space="preserve"> Donn)</t>
    </r>
  </si>
  <si>
    <t>Average</t>
  </si>
  <si>
    <t>Gross floor area (GFA) in square metres:</t>
  </si>
  <si>
    <t>Project lifespan in years:</t>
  </si>
  <si>
    <t>Project streetname &amp; number:</t>
  </si>
  <si>
    <t>Project postal code:</t>
  </si>
  <si>
    <t>Project city:</t>
  </si>
  <si>
    <t>Project country:</t>
  </si>
  <si>
    <t>Project type:</t>
  </si>
  <si>
    <t>Project information</t>
  </si>
  <si>
    <t>Product category</t>
  </si>
  <si>
    <t>Product</t>
  </si>
  <si>
    <t>Source type</t>
  </si>
  <si>
    <t>Baseline storage reference factor (BSF) NL or custom:</t>
  </si>
  <si>
    <r>
      <t>CR</t>
    </r>
    <r>
      <rPr>
        <vertAlign val="subscript"/>
        <sz val="11"/>
        <rFont val="Calibri"/>
        <family val="2"/>
        <scheme val="minor"/>
      </rPr>
      <t>baseline</t>
    </r>
  </si>
  <si>
    <r>
      <t>CR</t>
    </r>
    <r>
      <rPr>
        <vertAlign val="subscript"/>
        <sz val="11"/>
        <rFont val="Calibri"/>
        <family val="2"/>
        <scheme val="minor"/>
      </rPr>
      <t>total</t>
    </r>
  </si>
  <si>
    <r>
      <t>GHG</t>
    </r>
    <r>
      <rPr>
        <vertAlign val="subscript"/>
        <sz val="11"/>
        <rFont val="Calibri"/>
        <family val="2"/>
        <scheme val="minor"/>
      </rPr>
      <t>increase</t>
    </r>
  </si>
  <si>
    <r>
      <t>t CO</t>
    </r>
    <r>
      <rPr>
        <vertAlign val="subscript"/>
        <sz val="11"/>
        <rFont val="Calibri"/>
        <family val="2"/>
        <scheme val="minor"/>
      </rPr>
      <t>2</t>
    </r>
    <r>
      <rPr>
        <sz val="11"/>
        <rFont val="Calibri"/>
        <family val="2"/>
        <scheme val="minor"/>
      </rPr>
      <t>e</t>
    </r>
  </si>
  <si>
    <t>Total lifespan [years]</t>
  </si>
  <si>
    <t>Product quantity</t>
  </si>
  <si>
    <r>
      <t>CSC</t>
    </r>
    <r>
      <rPr>
        <vertAlign val="subscript"/>
        <sz val="11"/>
        <color theme="1"/>
        <rFont val="Calibri"/>
        <family val="2"/>
        <scheme val="minor"/>
      </rPr>
      <t>total</t>
    </r>
    <r>
      <rPr>
        <sz val="11"/>
        <color theme="1"/>
        <rFont val="Calibri"/>
        <family val="2"/>
        <scheme val="minor"/>
      </rPr>
      <t xml:space="preserve"> [kg CO</t>
    </r>
    <r>
      <rPr>
        <vertAlign val="subscript"/>
        <sz val="11"/>
        <color theme="1"/>
        <rFont val="Calibri"/>
        <family val="2"/>
        <scheme val="minor"/>
      </rPr>
      <t>2</t>
    </r>
    <r>
      <rPr>
        <sz val="11"/>
        <color theme="1"/>
        <rFont val="Calibri"/>
        <family val="2"/>
        <scheme val="minor"/>
      </rPr>
      <t>e] =</t>
    </r>
  </si>
  <si>
    <t>Product material</t>
  </si>
  <si>
    <t>EPD number</t>
  </si>
  <si>
    <t>Product selection from source</t>
  </si>
  <si>
    <t>Reusability variable [%]</t>
  </si>
  <si>
    <r>
      <t>Density (kg/m</t>
    </r>
    <r>
      <rPr>
        <vertAlign val="superscript"/>
        <sz val="11"/>
        <color theme="1"/>
        <rFont val="Calibri"/>
        <family val="2"/>
        <scheme val="minor"/>
      </rPr>
      <t>3</t>
    </r>
    <r>
      <rPr>
        <sz val="11"/>
        <color theme="1"/>
        <rFont val="Calibri"/>
        <family val="2"/>
        <scheme val="minor"/>
      </rPr>
      <t>)</t>
    </r>
  </si>
  <si>
    <t>Quantity of product</t>
  </si>
  <si>
    <t>Unit</t>
  </si>
  <si>
    <t>Value</t>
  </si>
  <si>
    <t>Description</t>
  </si>
  <si>
    <t>Symbol &amp; function</t>
  </si>
  <si>
    <r>
      <t>CO</t>
    </r>
    <r>
      <rPr>
        <vertAlign val="subscript"/>
        <sz val="11"/>
        <color theme="1"/>
        <rFont val="Calibri"/>
        <family val="2"/>
        <scheme val="minor"/>
      </rPr>
      <t>2</t>
    </r>
    <r>
      <rPr>
        <sz val="11"/>
        <color theme="1"/>
        <rFont val="Calibri"/>
        <family val="2"/>
        <scheme val="minor"/>
      </rPr>
      <t>-storage (kgCO</t>
    </r>
    <r>
      <rPr>
        <vertAlign val="subscript"/>
        <sz val="11"/>
        <color theme="1"/>
        <rFont val="Calibri"/>
        <family val="2"/>
        <scheme val="minor"/>
      </rPr>
      <t>2</t>
    </r>
    <r>
      <rPr>
        <sz val="11"/>
        <color theme="1"/>
        <rFont val="Calibri"/>
        <family val="2"/>
        <scheme val="minor"/>
      </rPr>
      <t>e/kg)</t>
    </r>
  </si>
  <si>
    <r>
      <t>Total biogenic carbon (CSC) [kg CO</t>
    </r>
    <r>
      <rPr>
        <vertAlign val="subscript"/>
        <sz val="11"/>
        <color theme="1"/>
        <rFont val="Calibri"/>
        <family val="2"/>
        <scheme val="minor"/>
      </rPr>
      <t>2</t>
    </r>
    <r>
      <rPr>
        <sz val="11"/>
        <color theme="1"/>
        <rFont val="Calibri"/>
        <family val="2"/>
        <scheme val="minor"/>
      </rPr>
      <t>e]</t>
    </r>
  </si>
  <si>
    <t>Floors</t>
  </si>
  <si>
    <t>Frames and walls</t>
  </si>
  <si>
    <t>Insulation</t>
  </si>
  <si>
    <t>Roofs</t>
  </si>
  <si>
    <t>Direct and indirect increase in GHG emissions.</t>
  </si>
  <si>
    <t>Total Project carbon removals.</t>
  </si>
  <si>
    <t>Carbon removals under the baseline scenario.</t>
  </si>
  <si>
    <t>Total biogenic carbon (CSC) [kg CO2e]</t>
  </si>
  <si>
    <t>Other</t>
  </si>
  <si>
    <t>Ceilings</t>
  </si>
  <si>
    <r>
      <t>Total biogenic carbon (CSC) [kg CO</t>
    </r>
    <r>
      <rPr>
        <b/>
        <vertAlign val="subscript"/>
        <sz val="10"/>
        <color theme="0"/>
        <rFont val="Nunito Sans"/>
      </rPr>
      <t>2</t>
    </r>
    <r>
      <rPr>
        <b/>
        <sz val="10"/>
        <color theme="0"/>
        <rFont val="Nunito Sans"/>
      </rPr>
      <t>e]</t>
    </r>
  </si>
  <si>
    <t>Comments:</t>
  </si>
  <si>
    <t>Legend</t>
  </si>
  <si>
    <t>Sheets</t>
  </si>
  <si>
    <t>Final result</t>
  </si>
  <si>
    <t>Input sheet</t>
  </si>
  <si>
    <t>Calculation sheet</t>
  </si>
  <si>
    <t>Hidden drop-down lists</t>
  </si>
  <si>
    <t>Databases</t>
  </si>
  <si>
    <t>Cells</t>
  </si>
  <si>
    <t>Tekst</t>
  </si>
  <si>
    <t>Optional input</t>
  </si>
  <si>
    <t>Mandatory input cells</t>
  </si>
  <si>
    <t>123/abc</t>
  </si>
  <si>
    <t>Calculated cells</t>
  </si>
  <si>
    <t>Sheet explanation</t>
  </si>
  <si>
    <r>
      <t xml:space="preserve">Final result generated based on the input provided in the input sheet and calculation sheet. In order to generate pie-chart insights the optional input in the input sheet is required. 
You can easily print the certificate by following the these steps:
1) Click on </t>
    </r>
    <r>
      <rPr>
        <i/>
        <sz val="11"/>
        <color theme="1"/>
        <rFont val="Calibri"/>
        <family val="2"/>
        <scheme val="minor"/>
      </rPr>
      <t>File</t>
    </r>
    <r>
      <rPr>
        <sz val="11"/>
        <color theme="1"/>
        <rFont val="Calibri"/>
        <family val="2"/>
        <scheme val="minor"/>
      </rPr>
      <t xml:space="preserve"> in the upper left corner.
2) Click in the left pane on </t>
    </r>
    <r>
      <rPr>
        <i/>
        <sz val="11"/>
        <color theme="1"/>
        <rFont val="Calibri"/>
        <family val="2"/>
        <scheme val="minor"/>
      </rPr>
      <t>print</t>
    </r>
    <r>
      <rPr>
        <sz val="11"/>
        <color theme="1"/>
        <rFont val="Calibri"/>
        <family val="2"/>
        <scheme val="minor"/>
      </rPr>
      <t xml:space="preserve">.
3) Select under Printer: </t>
    </r>
    <r>
      <rPr>
        <i/>
        <sz val="11"/>
        <color theme="1"/>
        <rFont val="Calibri"/>
        <family val="2"/>
        <scheme val="minor"/>
      </rPr>
      <t>Microsoft print to PDF</t>
    </r>
    <r>
      <rPr>
        <sz val="11"/>
        <color theme="1"/>
        <rFont val="Calibri"/>
        <family val="2"/>
        <scheme val="minor"/>
      </rPr>
      <t xml:space="preserve">.
4) Click </t>
    </r>
    <r>
      <rPr>
        <i/>
        <sz val="11"/>
        <color theme="1"/>
        <rFont val="Calibri"/>
        <family val="2"/>
        <scheme val="minor"/>
      </rPr>
      <t>Print</t>
    </r>
    <r>
      <rPr>
        <sz val="11"/>
        <color theme="1"/>
        <rFont val="Calibri"/>
        <family val="2"/>
        <scheme val="minor"/>
      </rPr>
      <t xml:space="preserve"> and select the desired save location for the file.
</t>
    </r>
    <r>
      <rPr>
        <u/>
        <sz val="11"/>
        <color theme="1"/>
        <rFont val="Calibri"/>
        <family val="2"/>
        <scheme val="minor"/>
      </rPr>
      <t>Optional:</t>
    </r>
    <r>
      <rPr>
        <sz val="11"/>
        <color theme="1"/>
        <rFont val="Calibri"/>
        <family val="2"/>
        <scheme val="minor"/>
      </rPr>
      <t xml:space="preserve"> In the right field, click </t>
    </r>
    <r>
      <rPr>
        <i/>
        <sz val="11"/>
        <color theme="1"/>
        <rFont val="Calibri"/>
        <family val="2"/>
        <scheme val="minor"/>
      </rPr>
      <t>View print example</t>
    </r>
    <r>
      <rPr>
        <sz val="11"/>
        <color theme="1"/>
        <rFont val="Calibri"/>
        <family val="2"/>
        <scheme val="minor"/>
      </rPr>
      <t xml:space="preserve"> to see up to how many pages are required to print. Because the table with calculation data reaches to 100 rows the pages are set automatically to 4 pages. </t>
    </r>
  </si>
  <si>
    <t xml:space="preserve">In this sheet, calculations according to the certificatation protocol are executed. Though the sheet is protected, you can view the functions that are used in each cell. </t>
  </si>
  <si>
    <r>
      <t xml:space="preserve">As a start, Climate Cleanup provides the users of this tool with a first version of the EPD database which you can use and browse through. However, this database is supposed to be ever expanding with new EPD's added. New EPD's are primairly added by </t>
    </r>
    <r>
      <rPr>
        <u/>
        <sz val="11"/>
        <color theme="1"/>
        <rFont val="Calibri"/>
        <family val="2"/>
        <scheme val="minor"/>
      </rPr>
      <t>you</t>
    </r>
    <r>
      <rPr>
        <sz val="11"/>
        <color theme="1"/>
        <rFont val="Calibri"/>
        <family val="2"/>
        <scheme val="minor"/>
      </rPr>
      <t xml:space="preserve"> (the user) when </t>
    </r>
    <r>
      <rPr>
        <u/>
        <sz val="11"/>
        <color theme="1"/>
        <rFont val="Calibri"/>
        <family val="2"/>
        <scheme val="minor"/>
      </rPr>
      <t>you</t>
    </r>
    <r>
      <rPr>
        <sz val="11"/>
        <color theme="1"/>
        <rFont val="Calibri"/>
        <family val="2"/>
        <scheme val="minor"/>
      </rPr>
      <t xml:space="preserve"> notify Climate Cleanup to add your desired EPD's. </t>
    </r>
  </si>
  <si>
    <t>OtherProducts_Database</t>
  </si>
  <si>
    <r>
      <t xml:space="preserve">As a start, Climate Cleanup provides the users of this tool with a first version of the wood database which you can use and browse through. However, this database is supposed to be expanding with new wood species. New wood species that are primairly added by </t>
    </r>
    <r>
      <rPr>
        <u/>
        <sz val="11"/>
        <color theme="1"/>
        <rFont val="Calibri"/>
        <family val="2"/>
        <scheme val="minor"/>
      </rPr>
      <t>you</t>
    </r>
    <r>
      <rPr>
        <sz val="11"/>
        <color theme="1"/>
        <rFont val="Calibri"/>
        <family val="2"/>
        <scheme val="minor"/>
      </rPr>
      <t xml:space="preserve"> (the user) when </t>
    </r>
    <r>
      <rPr>
        <u/>
        <sz val="11"/>
        <color theme="1"/>
        <rFont val="Calibri"/>
        <family val="2"/>
        <scheme val="minor"/>
      </rPr>
      <t>you</t>
    </r>
    <r>
      <rPr>
        <sz val="11"/>
        <color theme="1"/>
        <rFont val="Calibri"/>
        <family val="2"/>
        <scheme val="minor"/>
      </rPr>
      <t xml:space="preserve"> notify Climate Cleanup to add wood species you use in your construction. </t>
    </r>
  </si>
  <si>
    <r>
      <t xml:space="preserve">As the amount and types of products used in construction works for CO2 storage are an innovative field, Climate Cleanup can imagine that there are product you miss and have no EPD (yet). As the tool should be all inclusive, this database is updated whenever </t>
    </r>
    <r>
      <rPr>
        <u/>
        <sz val="11"/>
        <color theme="1"/>
        <rFont val="Calibri"/>
        <family val="2"/>
        <scheme val="minor"/>
      </rPr>
      <t>you</t>
    </r>
    <r>
      <rPr>
        <sz val="11"/>
        <color theme="1"/>
        <rFont val="Calibri"/>
        <family val="2"/>
        <scheme val="minor"/>
      </rPr>
      <t xml:space="preserve"> provide these kind of products in this database </t>
    </r>
    <r>
      <rPr>
        <u/>
        <sz val="11"/>
        <color theme="1"/>
        <rFont val="Calibri"/>
        <family val="2"/>
        <scheme val="minor"/>
      </rPr>
      <t>yourself</t>
    </r>
    <r>
      <rPr>
        <sz val="11"/>
        <color theme="1"/>
        <rFont val="Calibri"/>
        <family val="2"/>
        <scheme val="minor"/>
      </rPr>
      <t xml:space="preserve">. All it requires to work with these products in the input and calculation sheets are a product name, amount of CO2 stored per kg and the density of the product. Though to make it legit in line with the certification protocol Climate Cleanup also requires source references to validate the data provided in this database.  </t>
    </r>
  </si>
  <si>
    <t>Project&amp;DataInput**</t>
  </si>
  <si>
    <t>CSC_CalculationModule*</t>
  </si>
  <si>
    <t>EPD_Database*</t>
  </si>
  <si>
    <t>Wood_Database*</t>
  </si>
  <si>
    <t>* Protected sheet</t>
  </si>
  <si>
    <t>Need help?</t>
  </si>
  <si>
    <t>If you need help or have any questions about this tool, please contact us by sending an email to:</t>
  </si>
  <si>
    <t>GHG_increase for Biobased Construction is considered to be 0 as of version 3.0 of this Calculation Tool.</t>
  </si>
  <si>
    <t>Net Carbon Removal Benefit</t>
  </si>
  <si>
    <t>Gramitherm</t>
  </si>
  <si>
    <t>Gramitherm 100</t>
  </si>
  <si>
    <t>BE-EPD-23.0183.001_00.01</t>
  </si>
  <si>
    <t>Project operator:</t>
  </si>
  <si>
    <t>The Net Carbon Removal Benefit of the project is calculated at:</t>
  </si>
  <si>
    <t>Project phase:</t>
  </si>
  <si>
    <t>Minimum total lifespan =</t>
  </si>
  <si>
    <r>
      <t>kg CO</t>
    </r>
    <r>
      <rPr>
        <vertAlign val="subscript"/>
        <sz val="11"/>
        <color theme="1"/>
        <rFont val="Calibri"/>
        <family val="2"/>
        <scheme val="minor"/>
      </rPr>
      <t>2</t>
    </r>
    <r>
      <rPr>
        <sz val="11"/>
        <color theme="1"/>
        <rFont val="Calibri"/>
        <family val="2"/>
        <scheme val="minor"/>
      </rPr>
      <t>e / m</t>
    </r>
    <r>
      <rPr>
        <vertAlign val="superscript"/>
        <sz val="11"/>
        <color theme="1"/>
        <rFont val="Calibri"/>
        <family val="2"/>
        <scheme val="minor"/>
      </rPr>
      <t>2</t>
    </r>
  </si>
  <si>
    <t>Per square meter Gross Floor Area of the project this equates to:</t>
  </si>
  <si>
    <t>Product description</t>
  </si>
  <si>
    <t>HSB frame voor dragende en nietdragende binnenwand</t>
  </si>
  <si>
    <t>Aveco de Bondt</t>
  </si>
  <si>
    <t>ReTHiNK-45291</t>
  </si>
  <si>
    <t>HSB frame voor vloerelement</t>
  </si>
  <si>
    <t>ReTHiNK-45296</t>
  </si>
  <si>
    <r>
      <t>Carbon content 
[kg CO</t>
    </r>
    <r>
      <rPr>
        <vertAlign val="subscript"/>
        <sz val="11"/>
        <color theme="1"/>
        <rFont val="Calibri"/>
        <family val="2"/>
        <scheme val="minor"/>
      </rPr>
      <t>2</t>
    </r>
    <r>
      <rPr>
        <sz val="11"/>
        <color theme="1"/>
        <rFont val="Calibri"/>
        <family val="2"/>
        <scheme val="minor"/>
      </rPr>
      <t>e/unit]</t>
    </r>
  </si>
  <si>
    <r>
      <t>Carbon content 
[kg CO</t>
    </r>
    <r>
      <rPr>
        <b/>
        <vertAlign val="subscript"/>
        <sz val="10"/>
        <color theme="0"/>
        <rFont val="Nunito Sans"/>
      </rPr>
      <t>2</t>
    </r>
    <r>
      <rPr>
        <b/>
        <sz val="10"/>
        <color theme="0"/>
        <rFont val="Nunito Sans"/>
      </rPr>
      <t>e/unit]</t>
    </r>
  </si>
  <si>
    <t>Report*</t>
  </si>
  <si>
    <t>Based on a total Construction Stored Carbon of</t>
  </si>
  <si>
    <t>With a total lifespan (including reuse) of at least</t>
  </si>
  <si>
    <t>Boards</t>
  </si>
  <si>
    <t>Planks and beams</t>
  </si>
  <si>
    <t>Main material type</t>
  </si>
  <si>
    <t>Structural: timber/lumber</t>
  </si>
  <si>
    <t>Structural: CLT or LVL</t>
  </si>
  <si>
    <t>Structural: bamboo</t>
  </si>
  <si>
    <t>Structural: other</t>
  </si>
  <si>
    <t>Fibers: wood</t>
  </si>
  <si>
    <t>Fibers: straw</t>
  </si>
  <si>
    <t>Fibers: grass/bamboo</t>
  </si>
  <si>
    <t>Fibers: other</t>
  </si>
  <si>
    <t>Fibers: hemp or flax</t>
  </si>
  <si>
    <t>Composite: wood-based</t>
  </si>
  <si>
    <t>Composite: mycelium-based</t>
  </si>
  <si>
    <t>Composite: concrete-based</t>
  </si>
  <si>
    <t>** Partially protected sheet</t>
  </si>
  <si>
    <t>csc@climatecleanup.org</t>
  </si>
  <si>
    <t>tCO2e,</t>
  </si>
  <si>
    <r>
      <t xml:space="preserve">In this sheet, you first provide the details of your project, which are shown in the report sheet. Secondly, you fill in the biobased products used in your project. You can use the drop-down lists to search for products in the three different databases. Be sure to fill in the correct quantities and units.
</t>
    </r>
    <r>
      <rPr>
        <b/>
        <sz val="11"/>
        <color theme="1"/>
        <rFont val="Calibri"/>
        <family val="2"/>
        <scheme val="minor"/>
      </rPr>
      <t>WARNING: you may accidentally switch some cells in the data input sheet, which could mess up the back-end calculations. To prevent this, go to "Review" - "Check accessibility" - "Options accessibility" - "Advanced" - and Deselect "Enable fill handle and cell drag-and-drop". If an error still occurs that cannot be repaired by undoing your edits, please start over with a clean calculation tool.</t>
    </r>
  </si>
  <si>
    <t>Wood species</t>
  </si>
  <si>
    <t>Climate Cleanup Net Carbon Removal Benefit Calculation Tool v3.1, available at climatecleanup.org/csc-tool</t>
  </si>
  <si>
    <t>1.1.00440.2023</t>
  </si>
  <si>
    <t>Platowood</t>
  </si>
  <si>
    <t>1.1.00439.2023</t>
  </si>
  <si>
    <t>Gevelpaneel fraké</t>
  </si>
  <si>
    <t>Gevelpaneel populier</t>
  </si>
  <si>
    <t>Gevelpaneel vuren</t>
  </si>
  <si>
    <t>1.1.00441.2023</t>
  </si>
  <si>
    <t>FAAY</t>
  </si>
  <si>
    <t>Kingsize prefab inner wall (flax + gypsum)</t>
  </si>
  <si>
    <t>EPD-2022-004</t>
  </si>
  <si>
    <t>NEPD-2287-1041-EN</t>
  </si>
  <si>
    <t>Hunton Fiber AS</t>
  </si>
  <si>
    <t>Hunton Wood Fibre Insulation Board</t>
  </si>
  <si>
    <t>EPD-NIBE-20210625-20247</t>
  </si>
  <si>
    <t>MOSO</t>
  </si>
  <si>
    <t>X-treme</t>
  </si>
  <si>
    <t>Wood product (no EPD)</t>
  </si>
  <si>
    <t>Vuren (Picea spp)</t>
  </si>
  <si>
    <t>EPD available</t>
  </si>
  <si>
    <t>Mean estimated CO2</t>
  </si>
  <si>
    <t>Spread estimated CO2</t>
  </si>
  <si>
    <t>Mean CO2</t>
  </si>
  <si>
    <t>Spread CO2</t>
  </si>
  <si>
    <t>EPD-2024-7802</t>
  </si>
  <si>
    <t>Faay</t>
  </si>
  <si>
    <t>Volpaneel 54 (VP54)</t>
  </si>
  <si>
    <t>Moos</t>
  </si>
  <si>
    <t>Appelweg</t>
  </si>
  <si>
    <t>1033AR</t>
  </si>
  <si>
    <t>Amsterdam</t>
  </si>
  <si>
    <t>Netherlands</t>
  </si>
  <si>
    <t>This project built 65 modular biobased houses consisting out of 2 blocks in the north of Amsterdam. Block A has a GFA of 1480m2, Block B has a GFA of 1703m2.</t>
  </si>
  <si>
    <t>Residential: multi-storey</t>
  </si>
  <si>
    <t>NL</t>
  </si>
  <si>
    <t>As Built</t>
  </si>
  <si>
    <t>CLT wanden</t>
  </si>
  <si>
    <t>CLT Plafond</t>
  </si>
  <si>
    <t>HSB</t>
  </si>
  <si>
    <t>Binnenwanden</t>
  </si>
  <si>
    <t>Gevel</t>
  </si>
  <si>
    <t>Kolommen</t>
  </si>
  <si>
    <t>Gevelafwerking</t>
  </si>
  <si>
    <t>Dakmodules</t>
  </si>
  <si>
    <t>opdekvloer</t>
  </si>
  <si>
    <t>Pfeifer</t>
  </si>
  <si>
    <t>SHR-24.0004</t>
  </si>
  <si>
    <t>Lariks (Larix decidua)</t>
  </si>
  <si>
    <t>Fermacell</t>
  </si>
  <si>
    <t>flooring element</t>
  </si>
  <si>
    <t>EPD-JAM-20220072-CBD1-EN</t>
  </si>
  <si>
    <t>16.10.2027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</si>
</sst>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 &quot;m2&quot;"/>
  </numFmts>
  <fonts count="51" x14ac:knownFonts="1">
    <font>
      <sz val="11"/>
      <color theme="1"/>
      <name val="Calibri"/>
      <family val="2"/>
      <scheme val="minor"/>
    </font>
    <font>
      <b/>
      <sz val="11"/>
      <color rgb="FFFA7D00"/>
      <name val="Calibri"/>
      <family val="2"/>
      <scheme val="minor"/>
    </font>
    <font>
      <vertAlign val="subscript"/>
      <sz val="11"/>
      <color theme="1"/>
      <name val="Calibri"/>
      <family val="2"/>
      <scheme val="minor"/>
    </font>
    <font>
      <sz val="9"/>
      <color indexed="81"/>
      <name val="Tahoma"/>
      <family val="2"/>
    </font>
    <font>
      <u/>
      <sz val="11"/>
      <color theme="10"/>
      <name val="Calibri"/>
      <family val="2"/>
      <scheme val="minor"/>
    </font>
    <font>
      <sz val="11"/>
      <color theme="1"/>
      <name val="Calibri"/>
      <family val="2"/>
      <scheme val="minor"/>
    </font>
    <font>
      <b/>
      <sz val="11"/>
      <color theme="0"/>
      <name val="Calibri"/>
      <family val="2"/>
      <scheme val="minor"/>
    </font>
    <font>
      <sz val="8"/>
      <name val="Calibri"/>
      <family val="2"/>
      <scheme val="minor"/>
    </font>
    <font>
      <b/>
      <sz val="11"/>
      <color theme="1"/>
      <name val="Calibri"/>
      <family val="2"/>
      <scheme val="minor"/>
    </font>
    <font>
      <vertAlign val="superscript"/>
      <sz val="11"/>
      <color theme="1"/>
      <name val="Calibri"/>
      <family val="2"/>
      <scheme val="minor"/>
    </font>
    <font>
      <i/>
      <sz val="11"/>
      <color rgb="FF7F7F7F"/>
      <name val="Calibri"/>
      <family val="2"/>
      <scheme val="minor"/>
    </font>
    <font>
      <sz val="11"/>
      <color theme="0"/>
      <name val="Calibri"/>
      <family val="2"/>
      <scheme val="minor"/>
    </font>
    <font>
      <vertAlign val="subscript"/>
      <sz val="11"/>
      <color theme="0"/>
      <name val="Calibri"/>
      <family val="2"/>
      <scheme val="minor"/>
    </font>
    <font>
      <sz val="14"/>
      <color theme="1"/>
      <name val="Nunito Sans"/>
    </font>
    <font>
      <sz val="11"/>
      <color theme="1"/>
      <name val="Nunito Sans"/>
    </font>
    <font>
      <b/>
      <sz val="10"/>
      <color theme="0"/>
      <name val="Nunito Sans"/>
    </font>
    <font>
      <b/>
      <sz val="24"/>
      <color theme="1"/>
      <name val="Roboto"/>
    </font>
    <font>
      <sz val="11"/>
      <color theme="1"/>
      <name val="Roboto"/>
    </font>
    <font>
      <sz val="14"/>
      <color theme="1"/>
      <name val="Roboto"/>
    </font>
    <font>
      <b/>
      <u/>
      <sz val="14"/>
      <color theme="1"/>
      <name val="Roboto"/>
    </font>
    <font>
      <vertAlign val="superscript"/>
      <sz val="11"/>
      <color theme="1"/>
      <name val="Roboto"/>
    </font>
    <font>
      <sz val="11"/>
      <color rgb="FF000000"/>
      <name val="Roboto"/>
    </font>
    <font>
      <vertAlign val="subscript"/>
      <sz val="11"/>
      <color rgb="FF000000"/>
      <name val="Roboto"/>
    </font>
    <font>
      <sz val="9"/>
      <color theme="1"/>
      <name val="Roboto"/>
    </font>
    <font>
      <sz val="11"/>
      <color rgb="FFFF0000"/>
      <name val="Calibri"/>
      <family val="2"/>
      <scheme val="minor"/>
    </font>
    <font>
      <sz val="11"/>
      <color theme="1"/>
      <name val="Calibri"/>
      <family val="2"/>
    </font>
    <font>
      <i/>
      <sz val="11"/>
      <color theme="1"/>
      <name val="Calibri"/>
      <family val="2"/>
      <scheme val="minor"/>
    </font>
    <font>
      <sz val="11"/>
      <name val="Calibri"/>
      <family val="2"/>
      <scheme val="minor"/>
    </font>
    <font>
      <b/>
      <sz val="11"/>
      <color theme="1"/>
      <name val="Calibri"/>
      <family val="2"/>
    </font>
    <font>
      <b/>
      <sz val="11"/>
      <color theme="0"/>
      <name val="Aptos Narrow"/>
      <family val="2"/>
    </font>
    <font>
      <b/>
      <sz val="11"/>
      <color theme="1"/>
      <name val="Aptos Narrow"/>
      <family val="2"/>
    </font>
    <font>
      <sz val="11"/>
      <color theme="1"/>
      <name val="Aptos Narrow"/>
      <family val="2"/>
    </font>
    <font>
      <b/>
      <u/>
      <sz val="22"/>
      <color theme="1"/>
      <name val="Calibri"/>
      <family val="2"/>
      <scheme val="minor"/>
    </font>
    <font>
      <vertAlign val="subscript"/>
      <sz val="11"/>
      <name val="Calibri"/>
      <family val="2"/>
      <scheme val="minor"/>
    </font>
    <font>
      <b/>
      <vertAlign val="subscript"/>
      <sz val="10"/>
      <color theme="0"/>
      <name val="Nunito Sans"/>
    </font>
    <font>
      <u/>
      <sz val="11"/>
      <color theme="1"/>
      <name val="Calibri"/>
      <family val="2"/>
      <scheme val="minor"/>
    </font>
    <font>
      <u/>
      <sz val="18"/>
      <color theme="1"/>
      <name val="Calibri"/>
      <family val="2"/>
      <scheme val="minor"/>
    </font>
    <font>
      <i/>
      <sz val="14"/>
      <color theme="1"/>
      <name val="Calibri"/>
      <family val="2"/>
      <scheme val="minor"/>
    </font>
    <font>
      <sz val="9"/>
      <color theme="1"/>
      <name val="Calibri"/>
      <family val="2"/>
      <scheme val="minor"/>
    </font>
    <font>
      <i/>
      <sz val="14"/>
      <color theme="0"/>
      <name val="Calibri"/>
      <family val="2"/>
      <scheme val="minor"/>
    </font>
    <font>
      <sz val="9"/>
      <name val="Calibri"/>
      <family val="2"/>
      <scheme val="minor"/>
    </font>
    <font>
      <b/>
      <sz val="48"/>
      <color theme="1"/>
      <name val="Roboto"/>
    </font>
    <font>
      <i/>
      <sz val="12"/>
      <color theme="1"/>
      <name val="Roboto"/>
    </font>
    <font>
      <i/>
      <sz val="20"/>
      <color theme="1"/>
      <name val="Roboto"/>
    </font>
    <font>
      <sz val="28"/>
      <color theme="1"/>
      <name val="Roboto"/>
    </font>
    <font>
      <sz val="20"/>
      <color theme="1"/>
      <name val="Nunito Sans"/>
    </font>
    <font>
      <b/>
      <u/>
      <sz val="12"/>
      <color theme="1"/>
      <name val="Roboto"/>
    </font>
    <font>
      <sz val="8"/>
      <color theme="1"/>
      <name val="Roboto"/>
    </font>
    <font>
      <u/>
      <sz val="9"/>
      <color theme="10"/>
      <name val="Calibri"/>
      <family val="2"/>
      <scheme val="minor"/>
    </font>
    <font>
      <i/>
      <sz val="11"/>
      <color theme="1"/>
      <name val="Nunito Sans"/>
    </font>
    <font>
      <b/>
      <sz val="36"/>
      <color theme="1"/>
      <name val="Roboto"/>
    </font>
  </fonts>
  <fills count="13">
    <fill>
      <patternFill patternType="none"/>
    </fill>
    <fill>
      <patternFill patternType="gray125"/>
    </fill>
    <fill>
      <patternFill patternType="solid">
        <fgColor rgb="FFF2F2F2"/>
      </patternFill>
    </fill>
    <fill>
      <patternFill patternType="solid">
        <fgColor rgb="FFFFFF00"/>
        <bgColor indexed="64"/>
      </patternFill>
    </fill>
    <fill>
      <patternFill patternType="solid">
        <fgColor theme="1"/>
        <bgColor indexed="64"/>
      </patternFill>
    </fill>
    <fill>
      <patternFill patternType="solid">
        <fgColor theme="0" tint="-0.14999847407452621"/>
        <bgColor theme="0" tint="-0.14999847407452621"/>
      </patternFill>
    </fill>
    <fill>
      <patternFill patternType="solid">
        <fgColor theme="1"/>
        <bgColor theme="1"/>
      </patternFill>
    </fill>
    <fill>
      <patternFill patternType="solid">
        <fgColor theme="5" tint="0.79998168889431442"/>
        <bgColor theme="5" tint="0.79998168889431442"/>
      </patternFill>
    </fill>
    <fill>
      <patternFill patternType="solid">
        <fgColor theme="5" tint="0.59999389629810485"/>
        <bgColor theme="5" tint="0.59999389629810485"/>
      </patternFill>
    </fill>
    <fill>
      <patternFill patternType="solid">
        <fgColor rgb="FF00B050"/>
        <bgColor indexed="64"/>
      </patternFill>
    </fill>
    <fill>
      <patternFill patternType="solid">
        <fgColor theme="5" tint="0.79998168889431442"/>
        <bgColor indexed="64"/>
      </patternFill>
    </fill>
    <fill>
      <patternFill patternType="solid">
        <fgColor theme="5"/>
        <bgColor indexed="64"/>
      </patternFill>
    </fill>
    <fill>
      <patternFill patternType="solid">
        <fgColor theme="7"/>
        <bgColor indexed="64"/>
      </patternFill>
    </fill>
  </fills>
  <borders count="26">
    <border>
      <left/>
      <right/>
      <top/>
      <bottom/>
      <diagonal/>
    </border>
    <border>
      <left style="thin">
        <color rgb="FF7F7F7F"/>
      </left>
      <right style="thin">
        <color rgb="FF7F7F7F"/>
      </right>
      <top style="thin">
        <color rgb="FF7F7F7F"/>
      </top>
      <bottom style="thin">
        <color rgb="FF7F7F7F"/>
      </bottom>
      <diagonal/>
    </border>
    <border>
      <left style="thin">
        <color rgb="FF7F7F7F"/>
      </left>
      <right style="thin">
        <color rgb="FF7F7F7F"/>
      </right>
      <top style="thin">
        <color rgb="FF7F7F7F"/>
      </top>
      <bottom/>
      <diagonal/>
    </border>
    <border>
      <left style="thin">
        <color rgb="FF7F7F7F"/>
      </left>
      <right/>
      <top style="thin">
        <color rgb="FF7F7F7F"/>
      </top>
      <bottom style="thin">
        <color rgb="FF7F7F7F"/>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style="thin">
        <color theme="1"/>
      </left>
      <right/>
      <top style="thin">
        <color theme="1"/>
      </top>
      <bottom/>
      <diagonal/>
    </border>
    <border>
      <left/>
      <right style="thin">
        <color theme="1"/>
      </right>
      <top style="thin">
        <color theme="1"/>
      </top>
      <bottom/>
      <diagonal/>
    </border>
    <border>
      <left style="thin">
        <color theme="5" tint="0.39997558519241921"/>
      </left>
      <right style="thin">
        <color theme="5" tint="0.39997558519241921"/>
      </right>
      <top style="thin">
        <color theme="5" tint="0.39997558519241921"/>
      </top>
      <bottom style="thin">
        <color theme="5" tint="0.39997558519241921"/>
      </bottom>
      <diagonal/>
    </border>
    <border>
      <left style="thin">
        <color theme="5" tint="0.39997558519241921"/>
      </left>
      <right/>
      <top style="thin">
        <color theme="5" tint="0.39997558519241921"/>
      </top>
      <bottom/>
      <diagonal/>
    </border>
    <border>
      <left/>
      <right style="thin">
        <color theme="5" tint="0.39997558519241921"/>
      </right>
      <top style="thin">
        <color theme="5" tint="0.39997558519241921"/>
      </top>
      <bottom/>
      <diagonal/>
    </border>
    <border>
      <left style="thin">
        <color theme="5" tint="0.39997558519241921"/>
      </left>
      <right/>
      <top/>
      <bottom/>
      <diagonal/>
    </border>
    <border>
      <left/>
      <right style="thin">
        <color theme="5" tint="0.39997558519241921"/>
      </right>
      <top/>
      <bottom/>
      <diagonal/>
    </border>
    <border>
      <left style="thin">
        <color theme="5" tint="0.39997558519241921"/>
      </left>
      <right/>
      <top/>
      <bottom style="thin">
        <color theme="5" tint="0.39994506668294322"/>
      </bottom>
      <diagonal/>
    </border>
    <border>
      <left/>
      <right style="thin">
        <color theme="5" tint="0.39997558519241921"/>
      </right>
      <top/>
      <bottom style="thin">
        <color theme="5" tint="0.39994506668294322"/>
      </bottom>
      <diagonal/>
    </border>
    <border>
      <left/>
      <right/>
      <top/>
      <bottom style="thin">
        <color theme="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thin">
        <color theme="5" tint="0.39994506668294322"/>
      </bottom>
      <diagonal/>
    </border>
  </borders>
  <cellStyleXfs count="6">
    <xf numFmtId="0" fontId="0" fillId="0" borderId="0"/>
    <xf numFmtId="0" fontId="1" fillId="2" borderId="1" applyNumberFormat="0" applyAlignment="0" applyProtection="0"/>
    <xf numFmtId="0" fontId="4" fillId="0" borderId="0" applyNumberFormat="0" applyFill="0" applyBorder="0" applyAlignment="0" applyProtection="0"/>
    <xf numFmtId="0" fontId="10" fillId="0" borderId="0" applyNumberFormat="0" applyFill="0" applyBorder="0" applyAlignment="0" applyProtection="0"/>
    <xf numFmtId="9" fontId="5" fillId="0" borderId="0" applyFont="0" applyFill="0" applyBorder="0" applyAlignment="0" applyProtection="0"/>
    <xf numFmtId="0" fontId="24" fillId="0" borderId="0" applyNumberFormat="0" applyFill="0" applyBorder="0" applyAlignment="0" applyProtection="0"/>
  </cellStyleXfs>
  <cellXfs count="166">
    <xf numFmtId="0" fontId="0" fillId="0" borderId="0" xfId="0"/>
    <xf numFmtId="14" fontId="0" fillId="0" borderId="0" xfId="0" applyNumberFormat="1"/>
    <xf numFmtId="11" fontId="0" fillId="0" borderId="0" xfId="0" applyNumberFormat="1"/>
    <xf numFmtId="0" fontId="0" fillId="3" borderId="0" xfId="0" applyFill="1"/>
    <xf numFmtId="0" fontId="4" fillId="0" borderId="0" xfId="2"/>
    <xf numFmtId="11" fontId="1" fillId="2" borderId="2" xfId="1" applyNumberFormat="1" applyBorder="1"/>
    <xf numFmtId="0" fontId="4" fillId="0" borderId="0" xfId="2" applyBorder="1"/>
    <xf numFmtId="0" fontId="0" fillId="0" borderId="0" xfId="0" applyAlignment="1">
      <alignment horizontal="right"/>
    </xf>
    <xf numFmtId="0" fontId="1" fillId="2" borderId="1" xfId="1"/>
    <xf numFmtId="0" fontId="6" fillId="4" borderId="0" xfId="0" applyFont="1" applyFill="1"/>
    <xf numFmtId="0" fontId="0" fillId="0" borderId="0" xfId="0" applyAlignment="1">
      <alignment wrapText="1"/>
    </xf>
    <xf numFmtId="3" fontId="1" fillId="2" borderId="1" xfId="1" applyNumberFormat="1"/>
    <xf numFmtId="4" fontId="1" fillId="2" borderId="1" xfId="1" applyNumberFormat="1"/>
    <xf numFmtId="164" fontId="1" fillId="2" borderId="1" xfId="1" applyNumberFormat="1" applyAlignment="1">
      <alignment horizontal="left"/>
    </xf>
    <xf numFmtId="0" fontId="11" fillId="4" borderId="0" xfId="0" applyFont="1" applyFill="1"/>
    <xf numFmtId="0" fontId="0" fillId="0" borderId="0" xfId="0" applyAlignment="1">
      <alignment horizontal="left" textRotation="90"/>
    </xf>
    <xf numFmtId="0" fontId="0" fillId="0" borderId="0" xfId="0" applyAlignment="1">
      <alignment horizontal="left" textRotation="90" wrapText="1"/>
    </xf>
    <xf numFmtId="0" fontId="4" fillId="0" borderId="0" xfId="2" applyFill="1"/>
    <xf numFmtId="11" fontId="10" fillId="0" borderId="0" xfId="3" applyNumberFormat="1" applyBorder="1"/>
    <xf numFmtId="11" fontId="1" fillId="2" borderId="3" xfId="1" applyNumberFormat="1" applyBorder="1"/>
    <xf numFmtId="0" fontId="1" fillId="2" borderId="1" xfId="1" applyAlignment="1" applyProtection="1">
      <alignment wrapText="1"/>
    </xf>
    <xf numFmtId="2" fontId="1" fillId="2" borderId="1" xfId="1" applyNumberFormat="1" applyProtection="1"/>
    <xf numFmtId="0" fontId="14" fillId="0" borderId="0" xfId="0" applyFont="1"/>
    <xf numFmtId="0" fontId="13" fillId="0" borderId="0" xfId="0" applyFont="1" applyAlignment="1">
      <alignment horizontal="center"/>
    </xf>
    <xf numFmtId="0" fontId="0" fillId="5" borderId="4" xfId="0" applyFill="1" applyBorder="1"/>
    <xf numFmtId="0" fontId="0" fillId="0" borderId="4" xfId="0" applyBorder="1"/>
    <xf numFmtId="0" fontId="17" fillId="0" borderId="0" xfId="0" applyFont="1"/>
    <xf numFmtId="0" fontId="17" fillId="0" borderId="0" xfId="0" applyFont="1" applyAlignment="1">
      <alignment horizontal="center"/>
    </xf>
    <xf numFmtId="0" fontId="18" fillId="0" borderId="0" xfId="0" applyFont="1" applyAlignment="1">
      <alignment horizontal="center"/>
    </xf>
    <xf numFmtId="0" fontId="19" fillId="0" borderId="0" xfId="0" applyFont="1"/>
    <xf numFmtId="0" fontId="17" fillId="0" borderId="0" xfId="0" applyFont="1" applyAlignment="1">
      <alignment horizontal="left"/>
    </xf>
    <xf numFmtId="0" fontId="21" fillId="0" borderId="0" xfId="0" applyFont="1" applyAlignment="1">
      <alignment horizontal="justify" vertical="center" wrapText="1"/>
    </xf>
    <xf numFmtId="0" fontId="8" fillId="0" borderId="0" xfId="0" applyFont="1"/>
    <xf numFmtId="10" fontId="8" fillId="0" borderId="0" xfId="4" applyNumberFormat="1" applyFont="1" applyAlignment="1">
      <alignment horizontal="left"/>
    </xf>
    <xf numFmtId="10" fontId="24" fillId="0" borderId="0" xfId="5" applyNumberFormat="1"/>
    <xf numFmtId="10" fontId="0" fillId="0" borderId="0" xfId="4" applyNumberFormat="1" applyFont="1"/>
    <xf numFmtId="10" fontId="0" fillId="0" borderId="0" xfId="4" quotePrefix="1" applyNumberFormat="1" applyFont="1" applyAlignment="1">
      <alignment horizontal="left"/>
    </xf>
    <xf numFmtId="0" fontId="4" fillId="0" borderId="0" xfId="2" applyAlignment="1">
      <alignment horizontal="left"/>
    </xf>
    <xf numFmtId="10" fontId="0" fillId="0" borderId="0" xfId="4" applyNumberFormat="1" applyFont="1" applyAlignment="1">
      <alignment horizontal="left"/>
    </xf>
    <xf numFmtId="0" fontId="26" fillId="0" borderId="0" xfId="0" applyFont="1"/>
    <xf numFmtId="0" fontId="25" fillId="0" borderId="0" xfId="0" applyFont="1"/>
    <xf numFmtId="10" fontId="1" fillId="2" borderId="1" xfId="1" applyNumberFormat="1"/>
    <xf numFmtId="10" fontId="25" fillId="0" borderId="0" xfId="4" applyNumberFormat="1" applyFont="1"/>
    <xf numFmtId="10" fontId="1" fillId="2" borderId="1" xfId="1" applyNumberFormat="1" applyAlignment="1">
      <alignment horizontal="left"/>
    </xf>
    <xf numFmtId="10" fontId="24" fillId="0" borderId="0" xfId="5" applyNumberFormat="1" applyAlignment="1">
      <alignment horizontal="left"/>
    </xf>
    <xf numFmtId="0" fontId="24" fillId="0" borderId="0" xfId="0" applyFont="1" applyAlignment="1">
      <alignment horizontal="right"/>
    </xf>
    <xf numFmtId="10" fontId="27" fillId="0" borderId="0" xfId="5" applyNumberFormat="1" applyFont="1"/>
    <xf numFmtId="1" fontId="1" fillId="2" borderId="1" xfId="1" applyNumberFormat="1" applyAlignment="1">
      <alignment horizontal="right"/>
    </xf>
    <xf numFmtId="10" fontId="1" fillId="2" borderId="1" xfId="4" applyNumberFormat="1" applyFont="1" applyFill="1" applyBorder="1" applyAlignment="1">
      <alignment horizontal="right"/>
    </xf>
    <xf numFmtId="0" fontId="1" fillId="2" borderId="1" xfId="1" applyAlignment="1">
      <alignment horizontal="right"/>
    </xf>
    <xf numFmtId="165" fontId="0" fillId="0" borderId="0" xfId="0" quotePrefix="1" applyNumberFormat="1"/>
    <xf numFmtId="2" fontId="0" fillId="0" borderId="0" xfId="0" applyNumberFormat="1"/>
    <xf numFmtId="0" fontId="8" fillId="0" borderId="0" xfId="0" applyFont="1" applyAlignment="1">
      <alignment horizontal="right"/>
    </xf>
    <xf numFmtId="10" fontId="8" fillId="0" borderId="0" xfId="4" applyNumberFormat="1" applyFont="1"/>
    <xf numFmtId="0" fontId="28" fillId="0" borderId="0" xfId="0" applyFont="1"/>
    <xf numFmtId="10" fontId="28" fillId="0" borderId="0" xfId="4" applyNumberFormat="1" applyFont="1"/>
    <xf numFmtId="0" fontId="8" fillId="0" borderId="0" xfId="0" applyFont="1" applyAlignment="1">
      <alignment wrapText="1"/>
    </xf>
    <xf numFmtId="0" fontId="8" fillId="0" borderId="0" xfId="0" applyFont="1" applyAlignment="1">
      <alignment horizontal="left" wrapText="1"/>
    </xf>
    <xf numFmtId="10" fontId="8" fillId="0" borderId="0" xfId="4" applyNumberFormat="1" applyFont="1" applyAlignment="1">
      <alignment wrapText="1"/>
    </xf>
    <xf numFmtId="10" fontId="30" fillId="0" borderId="0" xfId="4" applyNumberFormat="1" applyFont="1" applyAlignment="1">
      <alignment wrapText="1"/>
    </xf>
    <xf numFmtId="10" fontId="8" fillId="0" borderId="0" xfId="4" applyNumberFormat="1" applyFont="1" applyAlignment="1">
      <alignment horizontal="left" wrapText="1"/>
    </xf>
    <xf numFmtId="10" fontId="6" fillId="0" borderId="4" xfId="4" applyNumberFormat="1" applyFont="1" applyFill="1" applyBorder="1" applyAlignment="1">
      <alignment wrapText="1"/>
    </xf>
    <xf numFmtId="10" fontId="29" fillId="0" borderId="4" xfId="4" applyNumberFormat="1" applyFont="1" applyFill="1" applyBorder="1" applyAlignment="1">
      <alignment wrapText="1"/>
    </xf>
    <xf numFmtId="10" fontId="0" fillId="0" borderId="0" xfId="4" applyNumberFormat="1" applyFont="1" applyFill="1"/>
    <xf numFmtId="10" fontId="0" fillId="0" borderId="0" xfId="4" applyNumberFormat="1" applyFont="1" applyFill="1" applyAlignment="1">
      <alignment horizontal="left"/>
    </xf>
    <xf numFmtId="10" fontId="0" fillId="0" borderId="0" xfId="0" applyNumberFormat="1"/>
    <xf numFmtId="10" fontId="0" fillId="0" borderId="0" xfId="0" applyNumberFormat="1" applyAlignment="1">
      <alignment horizontal="left"/>
    </xf>
    <xf numFmtId="0" fontId="31" fillId="0" borderId="0" xfId="0" applyFont="1"/>
    <xf numFmtId="10" fontId="6" fillId="0" borderId="5" xfId="4" applyNumberFormat="1" applyFont="1" applyFill="1" applyBorder="1" applyAlignment="1">
      <alignment wrapText="1"/>
    </xf>
    <xf numFmtId="0" fontId="26" fillId="0" borderId="0" xfId="0" applyFont="1" applyAlignment="1">
      <alignment horizontal="right"/>
    </xf>
    <xf numFmtId="10" fontId="6" fillId="0" borderId="0" xfId="4" applyNumberFormat="1" applyFont="1" applyFill="1" applyBorder="1" applyAlignment="1">
      <alignment wrapText="1"/>
    </xf>
    <xf numFmtId="0" fontId="32" fillId="0" borderId="0" xfId="0" applyFont="1"/>
    <xf numFmtId="0" fontId="27" fillId="0" borderId="0" xfId="0" applyFont="1" applyAlignment="1">
      <alignment horizontal="left"/>
    </xf>
    <xf numFmtId="0" fontId="27" fillId="0" borderId="0" xfId="0" applyFont="1"/>
    <xf numFmtId="3" fontId="1" fillId="0" borderId="0" xfId="1" applyNumberFormat="1" applyFill="1" applyBorder="1" applyAlignment="1">
      <alignment horizontal="right" vertical="center"/>
    </xf>
    <xf numFmtId="0" fontId="27" fillId="0" borderId="0" xfId="0" applyFont="1" applyAlignment="1">
      <alignment horizontal="left" wrapText="1"/>
    </xf>
    <xf numFmtId="0" fontId="27" fillId="0" borderId="0" xfId="0" applyFont="1" applyAlignment="1">
      <alignment horizontal="left" vertical="center" wrapText="1"/>
    </xf>
    <xf numFmtId="0" fontId="27" fillId="0" borderId="0" xfId="0" applyFont="1" applyAlignment="1">
      <alignment vertical="center"/>
    </xf>
    <xf numFmtId="0" fontId="0" fillId="0" borderId="6" xfId="0" applyBorder="1"/>
    <xf numFmtId="0" fontId="0" fillId="0" borderId="5" xfId="0" applyBorder="1"/>
    <xf numFmtId="0" fontId="10" fillId="0" borderId="0" xfId="3" applyAlignment="1">
      <alignment vertical="top" wrapText="1"/>
    </xf>
    <xf numFmtId="0" fontId="0" fillId="0" borderId="0" xfId="0" applyAlignment="1">
      <alignment vertical="top" wrapText="1"/>
    </xf>
    <xf numFmtId="0" fontId="0" fillId="0" borderId="0" xfId="0" applyAlignment="1">
      <alignment vertical="top"/>
    </xf>
    <xf numFmtId="0" fontId="0" fillId="0" borderId="0" xfId="0" applyAlignment="1" applyProtection="1">
      <alignment horizontal="left"/>
      <protection locked="0"/>
    </xf>
    <xf numFmtId="164" fontId="1" fillId="0" borderId="0" xfId="1" applyNumberFormat="1" applyFill="1" applyBorder="1" applyAlignment="1">
      <alignment horizontal="right" vertical="center"/>
    </xf>
    <xf numFmtId="0" fontId="0" fillId="0" borderId="7" xfId="0" applyBorder="1"/>
    <xf numFmtId="0" fontId="0" fillId="0" borderId="8" xfId="0" applyBorder="1"/>
    <xf numFmtId="0" fontId="6" fillId="6" borderId="7" xfId="0" applyFont="1" applyFill="1" applyBorder="1" applyAlignment="1">
      <alignment textRotation="90"/>
    </xf>
    <xf numFmtId="0" fontId="6" fillId="6" borderId="8" xfId="0" applyFont="1" applyFill="1" applyBorder="1" applyAlignment="1">
      <alignment textRotation="90" wrapText="1"/>
    </xf>
    <xf numFmtId="0" fontId="15" fillId="4" borderId="0" xfId="0" applyFont="1" applyFill="1" applyAlignment="1">
      <alignment textRotation="45" wrapText="1"/>
    </xf>
    <xf numFmtId="0" fontId="15" fillId="4" borderId="0" xfId="0" applyFont="1" applyFill="1" applyAlignment="1">
      <alignment wrapText="1"/>
    </xf>
    <xf numFmtId="0" fontId="0" fillId="0" borderId="0" xfId="0" applyProtection="1">
      <protection locked="0"/>
    </xf>
    <xf numFmtId="9" fontId="0" fillId="0" borderId="0" xfId="4" applyFont="1" applyProtection="1">
      <protection locked="0"/>
    </xf>
    <xf numFmtId="0" fontId="0" fillId="8" borderId="9" xfId="0" applyFill="1" applyBorder="1" applyProtection="1">
      <protection locked="0"/>
    </xf>
    <xf numFmtId="0" fontId="0" fillId="7" borderId="9" xfId="0" applyFill="1" applyBorder="1" applyProtection="1">
      <protection locked="0"/>
    </xf>
    <xf numFmtId="0" fontId="0" fillId="7" borderId="9" xfId="0" quotePrefix="1" applyFill="1" applyBorder="1" applyProtection="1">
      <protection locked="0"/>
    </xf>
    <xf numFmtId="0" fontId="0" fillId="8" borderId="9" xfId="0" applyFill="1" applyBorder="1" applyAlignment="1" applyProtection="1">
      <alignment horizontal="left"/>
      <protection locked="0"/>
    </xf>
    <xf numFmtId="166" fontId="0" fillId="7" borderId="9" xfId="0" applyNumberFormat="1" applyFill="1" applyBorder="1" applyAlignment="1" applyProtection="1">
      <alignment horizontal="left"/>
      <protection locked="0"/>
    </xf>
    <xf numFmtId="0" fontId="0" fillId="9" borderId="0" xfId="0" applyFill="1"/>
    <xf numFmtId="0" fontId="0" fillId="10" borderId="0" xfId="0" applyFill="1"/>
    <xf numFmtId="0" fontId="0" fillId="11" borderId="0" xfId="0" applyFill="1"/>
    <xf numFmtId="0" fontId="0" fillId="12" borderId="0" xfId="0" applyFill="1"/>
    <xf numFmtId="0" fontId="0" fillId="4" borderId="0" xfId="0" applyFill="1"/>
    <xf numFmtId="0" fontId="10" fillId="0" borderId="0" xfId="3"/>
    <xf numFmtId="0" fontId="10" fillId="0" borderId="0" xfId="3" applyProtection="1">
      <protection locked="0"/>
    </xf>
    <xf numFmtId="0" fontId="36" fillId="0" borderId="0" xfId="0" applyFont="1"/>
    <xf numFmtId="0" fontId="38" fillId="0" borderId="0" xfId="0" applyFont="1"/>
    <xf numFmtId="0" fontId="0" fillId="8" borderId="9" xfId="0" applyFill="1" applyBorder="1"/>
    <xf numFmtId="0" fontId="0" fillId="7" borderId="9" xfId="0" applyFill="1" applyBorder="1"/>
    <xf numFmtId="0" fontId="40" fillId="0" borderId="0" xfId="0" applyFont="1" applyAlignment="1">
      <alignment horizontal="left" vertical="center" wrapText="1"/>
    </xf>
    <xf numFmtId="0" fontId="0" fillId="0" borderId="0" xfId="0" applyAlignment="1">
      <alignment vertical="center"/>
    </xf>
    <xf numFmtId="3" fontId="41" fillId="0" borderId="0" xfId="0" applyNumberFormat="1" applyFont="1" applyAlignment="1">
      <alignment vertical="center"/>
    </xf>
    <xf numFmtId="0" fontId="42" fillId="0" borderId="0" xfId="0" applyFont="1"/>
    <xf numFmtId="1" fontId="43" fillId="0" borderId="0" xfId="0" applyNumberFormat="1" applyFont="1" applyAlignment="1">
      <alignment horizontal="center"/>
    </xf>
    <xf numFmtId="0" fontId="17" fillId="0" borderId="0" xfId="0" applyFont="1" applyAlignment="1">
      <alignment vertical="top" wrapText="1"/>
    </xf>
    <xf numFmtId="0" fontId="23" fillId="0" borderId="0" xfId="0" applyFont="1" applyAlignment="1">
      <alignment vertical="top" wrapText="1"/>
    </xf>
    <xf numFmtId="165" fontId="45" fillId="0" borderId="0" xfId="0" applyNumberFormat="1" applyFont="1" applyAlignment="1">
      <alignment vertical="center"/>
    </xf>
    <xf numFmtId="1" fontId="43" fillId="0" borderId="0" xfId="0" applyNumberFormat="1" applyFont="1" applyAlignment="1">
      <alignment vertical="center"/>
    </xf>
    <xf numFmtId="0" fontId="44" fillId="0" borderId="0" xfId="0" applyFont="1" applyAlignment="1">
      <alignment vertical="center"/>
    </xf>
    <xf numFmtId="165" fontId="44" fillId="0" borderId="0" xfId="0" applyNumberFormat="1" applyFont="1" applyAlignment="1">
      <alignment vertical="center"/>
    </xf>
    <xf numFmtId="0" fontId="49" fillId="0" borderId="0" xfId="0" applyFont="1"/>
    <xf numFmtId="0" fontId="0" fillId="0" borderId="0" xfId="0" applyAlignment="1" applyProtection="1">
      <alignment wrapText="1"/>
      <protection locked="0"/>
    </xf>
    <xf numFmtId="2" fontId="14" fillId="0" borderId="0" xfId="0" applyNumberFormat="1" applyFont="1"/>
    <xf numFmtId="0" fontId="37" fillId="0" borderId="0" xfId="0" applyFont="1"/>
    <xf numFmtId="0" fontId="37" fillId="9" borderId="17" xfId="0" applyFont="1" applyFill="1" applyBorder="1"/>
    <xf numFmtId="0" fontId="37" fillId="9" borderId="18" xfId="0" applyFont="1" applyFill="1" applyBorder="1"/>
    <xf numFmtId="0" fontId="37" fillId="9" borderId="19" xfId="0" applyFont="1" applyFill="1" applyBorder="1"/>
    <xf numFmtId="0" fontId="0" fillId="0" borderId="12" xfId="0" applyBorder="1" applyAlignment="1">
      <alignment vertical="center"/>
    </xf>
    <xf numFmtId="0" fontId="0" fillId="0" borderId="0" xfId="0" applyAlignment="1">
      <alignment vertical="center"/>
    </xf>
    <xf numFmtId="0" fontId="0" fillId="0" borderId="20" xfId="0" applyBorder="1" applyAlignment="1">
      <alignment horizontal="left" vertical="top" wrapText="1"/>
    </xf>
    <xf numFmtId="0" fontId="0" fillId="0" borderId="0" xfId="0" applyAlignment="1">
      <alignment horizontal="left" vertical="top" wrapText="1"/>
    </xf>
    <xf numFmtId="0" fontId="0" fillId="0" borderId="21" xfId="0" applyBorder="1" applyAlignment="1">
      <alignment horizontal="left" vertical="top" wrapText="1"/>
    </xf>
    <xf numFmtId="0" fontId="0" fillId="0" borderId="22" xfId="0" applyBorder="1" applyAlignment="1">
      <alignment horizontal="left" vertical="top" wrapText="1"/>
    </xf>
    <xf numFmtId="0" fontId="0" fillId="0" borderId="23" xfId="0" applyBorder="1" applyAlignment="1">
      <alignment horizontal="left" vertical="top" wrapText="1"/>
    </xf>
    <xf numFmtId="0" fontId="0" fillId="0" borderId="24" xfId="0" applyBorder="1" applyAlignment="1">
      <alignment horizontal="left" vertical="top" wrapText="1"/>
    </xf>
    <xf numFmtId="0" fontId="37" fillId="10" borderId="17" xfId="0" applyFont="1" applyFill="1" applyBorder="1"/>
    <xf numFmtId="0" fontId="37" fillId="10" borderId="18" xfId="0" applyFont="1" applyFill="1" applyBorder="1"/>
    <xf numFmtId="0" fontId="37" fillId="10" borderId="19" xfId="0" applyFont="1" applyFill="1" applyBorder="1"/>
    <xf numFmtId="0" fontId="39" fillId="4" borderId="17" xfId="0" applyFont="1" applyFill="1" applyBorder="1"/>
    <xf numFmtId="0" fontId="39" fillId="4" borderId="18" xfId="0" applyFont="1" applyFill="1" applyBorder="1"/>
    <xf numFmtId="0" fontId="39" fillId="4" borderId="19" xfId="0" applyFont="1" applyFill="1" applyBorder="1"/>
    <xf numFmtId="0" fontId="37" fillId="11" borderId="17" xfId="0" applyFont="1" applyFill="1" applyBorder="1"/>
    <xf numFmtId="0" fontId="37" fillId="11" borderId="18" xfId="0" applyFont="1" applyFill="1" applyBorder="1"/>
    <xf numFmtId="0" fontId="37" fillId="11" borderId="19" xfId="0" applyFont="1" applyFill="1" applyBorder="1"/>
    <xf numFmtId="0" fontId="16" fillId="0" borderId="0" xfId="0" applyFont="1" applyAlignment="1">
      <alignment horizontal="center"/>
    </xf>
    <xf numFmtId="0" fontId="46" fillId="0" borderId="0" xfId="0" applyFont="1"/>
    <xf numFmtId="0" fontId="17" fillId="0" borderId="0" xfId="0" applyFont="1"/>
    <xf numFmtId="0" fontId="17" fillId="0" borderId="0" xfId="0" applyFont="1" applyAlignment="1">
      <alignment horizontal="left"/>
    </xf>
    <xf numFmtId="0" fontId="47" fillId="0" borderId="0" xfId="0" applyFont="1" applyAlignment="1">
      <alignment horizontal="left" vertical="top" wrapText="1"/>
    </xf>
    <xf numFmtId="3" fontId="50" fillId="0" borderId="0" xfId="0" applyNumberFormat="1" applyFont="1" applyAlignment="1">
      <alignment horizontal="center" vertical="center"/>
    </xf>
    <xf numFmtId="165" fontId="44" fillId="0" borderId="0" xfId="0" applyNumberFormat="1" applyFont="1" applyAlignment="1">
      <alignment horizontal="center" vertical="center"/>
    </xf>
    <xf numFmtId="0" fontId="15" fillId="4" borderId="16" xfId="0" applyFont="1" applyFill="1" applyBorder="1"/>
    <xf numFmtId="0" fontId="17" fillId="0" borderId="0" xfId="0" applyFont="1" applyAlignment="1">
      <alignment horizontal="left" vertical="top" wrapText="1"/>
    </xf>
    <xf numFmtId="0" fontId="42" fillId="0" borderId="0" xfId="0" applyFont="1"/>
    <xf numFmtId="0" fontId="48" fillId="0" borderId="0" xfId="2" applyFont="1" applyAlignment="1">
      <alignment horizontal="center" vertical="top"/>
    </xf>
    <xf numFmtId="0" fontId="0" fillId="8" borderId="10" xfId="0" applyFill="1" applyBorder="1" applyAlignment="1" applyProtection="1">
      <alignment horizontal="left" vertical="top" wrapText="1"/>
      <protection locked="0"/>
    </xf>
    <xf numFmtId="0" fontId="0" fillId="8" borderId="11" xfId="0" applyFill="1" applyBorder="1" applyAlignment="1" applyProtection="1">
      <alignment horizontal="left" vertical="top" wrapText="1"/>
      <protection locked="0"/>
    </xf>
    <xf numFmtId="0" fontId="0" fillId="8" borderId="12" xfId="0" applyFill="1" applyBorder="1" applyAlignment="1" applyProtection="1">
      <alignment horizontal="left" vertical="top" wrapText="1"/>
      <protection locked="0"/>
    </xf>
    <xf numFmtId="0" fontId="0" fillId="8" borderId="13" xfId="0" applyFill="1" applyBorder="1" applyAlignment="1" applyProtection="1">
      <alignment horizontal="left" vertical="top" wrapText="1"/>
      <protection locked="0"/>
    </xf>
    <xf numFmtId="0" fontId="0" fillId="8" borderId="14" xfId="0" applyFill="1" applyBorder="1" applyAlignment="1" applyProtection="1">
      <alignment horizontal="left" vertical="top" wrapText="1"/>
      <protection locked="0"/>
    </xf>
    <xf numFmtId="0" fontId="0" fillId="8" borderId="15" xfId="0" applyFill="1" applyBorder="1" applyAlignment="1" applyProtection="1">
      <alignment horizontal="left" vertical="top" wrapText="1"/>
      <protection locked="0"/>
    </xf>
    <xf numFmtId="0" fontId="0" fillId="8" borderId="0" xfId="0" applyFill="1" applyAlignment="1" applyProtection="1">
      <alignment horizontal="left" vertical="top" wrapText="1"/>
      <protection locked="0"/>
    </xf>
    <xf numFmtId="0" fontId="0" fillId="8" borderId="25" xfId="0" applyFill="1" applyBorder="1" applyAlignment="1" applyProtection="1">
      <alignment horizontal="left" vertical="top" wrapText="1"/>
      <protection locked="0"/>
    </xf>
    <xf numFmtId="0" fontId="11" fillId="4" borderId="0" xfId="0" applyFont="1" applyFill="1" applyAlignment="1">
      <alignment horizontal="center"/>
    </xf>
    <xf numFmtId="0" fontId="0" fillId="0" borderId="0" xfId="0" applyFill="1" applyBorder="1"/>
    <xf numFmtId="0" fontId="0" fillId="0" borderId="0" xfId="0" applyBorder="1"/>
  </cellXfs>
  <cellStyles count="6">
    <cellStyle name="Berekening" xfId="1" builtinId="22"/>
    <cellStyle name="Hyperlink" xfId="2" builtinId="8"/>
    <cellStyle name="Procent" xfId="4" builtinId="5"/>
    <cellStyle name="Standaard" xfId="0" builtinId="0"/>
    <cellStyle name="Verklarende tekst" xfId="3" builtinId="53"/>
    <cellStyle name="Waarschuwingstekst" xfId="5" builtinId="11"/>
  </cellStyles>
  <dxfs count="8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strike/>
        <color rgb="FF9C0006"/>
      </font>
      <fill>
        <patternFill>
          <bgColor rgb="FFFFC7CE"/>
        </patternFill>
      </fill>
    </dxf>
    <dxf>
      <font>
        <strike/>
        <color rgb="FF9C0006"/>
      </font>
      <fill>
        <patternFill>
          <bgColor rgb="FFFFC7CE"/>
        </patternFill>
      </fill>
    </dxf>
    <dxf>
      <fill>
        <patternFill>
          <bgColor rgb="FFFCE4D6"/>
        </patternFill>
      </fill>
      <border>
        <left style="thin">
          <color theme="5" tint="0.39994506668294322"/>
        </left>
        <right style="thin">
          <color theme="5" tint="0.39994506668294322"/>
        </right>
        <top style="thin">
          <color theme="5" tint="0.39994506668294322"/>
        </top>
        <bottom style="thin">
          <color theme="5" tint="0.39994506668294322"/>
        </bottom>
      </border>
    </dxf>
    <dxf>
      <numFmt numFmtId="14" formatCode="0.00%"/>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1"/>
        <color theme="1"/>
        <name val="Aptos Narrow"/>
        <family val="2"/>
        <scheme val="none"/>
      </font>
    </dxf>
    <dxf>
      <font>
        <b val="0"/>
        <i val="0"/>
        <strike val="0"/>
        <condense val="0"/>
        <extend val="0"/>
        <outline val="0"/>
        <shadow val="0"/>
        <u val="none"/>
        <vertAlign val="baseline"/>
        <sz val="11"/>
        <color theme="1"/>
        <name val="Calibri"/>
        <family val="2"/>
        <scheme val="none"/>
      </font>
      <fill>
        <patternFill patternType="none">
          <fgColor indexed="64"/>
          <bgColor indexed="65"/>
        </patternFill>
      </fill>
    </dxf>
    <dxf>
      <numFmt numFmtId="14" formatCode="0.00%"/>
    </dxf>
    <dxf>
      <font>
        <b val="0"/>
        <i val="0"/>
        <strike val="0"/>
        <condense val="0"/>
        <extend val="0"/>
        <outline val="0"/>
        <shadow val="0"/>
        <u val="none"/>
        <vertAlign val="baseline"/>
        <sz val="11"/>
        <color theme="1"/>
        <name val="Calibri"/>
        <family val="2"/>
        <scheme val="minor"/>
      </font>
      <numFmt numFmtId="14" formatCode="0.00%"/>
      <fill>
        <patternFill patternType="none">
          <fgColor indexed="64"/>
          <bgColor auto="1"/>
        </patternFill>
      </fill>
    </dxf>
    <dxf>
      <font>
        <b val="0"/>
        <i/>
        <strike val="0"/>
        <condense val="0"/>
        <extend val="0"/>
        <outline val="0"/>
        <shadow val="0"/>
        <u val="none"/>
        <vertAlign val="baseline"/>
        <sz val="11"/>
        <color theme="1"/>
        <name val="Calibri"/>
        <family val="2"/>
        <scheme val="minor"/>
      </font>
      <alignment horizontal="right" vertical="bottom" textRotation="0" wrapText="0" indent="0" justifyLastLine="0" shrinkToFit="0" readingOrder="0"/>
    </dxf>
    <dxf>
      <font>
        <b val="0"/>
        <i/>
        <strike val="0"/>
        <condense val="0"/>
        <extend val="0"/>
        <outline val="0"/>
        <shadow val="0"/>
        <u val="none"/>
        <vertAlign val="baseline"/>
        <sz val="11"/>
        <color theme="1"/>
        <name val="Calibri"/>
        <family val="2"/>
        <scheme val="minor"/>
      </font>
      <fill>
        <patternFill patternType="none">
          <fgColor indexed="64"/>
          <bgColor auto="1"/>
        </patternFill>
      </fill>
    </dxf>
    <dxf>
      <fill>
        <patternFill patternType="none">
          <bgColor auto="1"/>
        </patternFill>
      </fill>
    </dxf>
    <dxf>
      <fill>
        <patternFill patternType="none">
          <bgColor auto="1"/>
        </patternFill>
      </fill>
    </dxf>
    <dxf>
      <numFmt numFmtId="14" formatCode="0.00%"/>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1"/>
        <color theme="1"/>
        <name val="Aptos Narrow"/>
        <family val="2"/>
        <scheme val="none"/>
      </font>
    </dxf>
    <dxf>
      <font>
        <b val="0"/>
        <i val="0"/>
        <strike val="0"/>
        <condense val="0"/>
        <extend val="0"/>
        <outline val="0"/>
        <shadow val="0"/>
        <u val="none"/>
        <vertAlign val="baseline"/>
        <sz val="11"/>
        <color theme="1"/>
        <name val="Calibri"/>
        <family val="2"/>
        <scheme val="none"/>
      </font>
      <fill>
        <patternFill patternType="none">
          <fgColor indexed="64"/>
          <bgColor auto="1"/>
        </patternFill>
      </fill>
    </dxf>
    <dxf>
      <numFmt numFmtId="14" formatCode="0.00%"/>
    </dxf>
    <dxf>
      <font>
        <b val="0"/>
        <i val="0"/>
        <strike val="0"/>
        <condense val="0"/>
        <extend val="0"/>
        <outline val="0"/>
        <shadow val="0"/>
        <u val="none"/>
        <vertAlign val="baseline"/>
        <sz val="11"/>
        <color theme="1"/>
        <name val="Calibri"/>
        <family val="2"/>
        <scheme val="minor"/>
      </font>
      <numFmt numFmtId="14" formatCode="0.00%"/>
      <fill>
        <patternFill patternType="none">
          <fgColor indexed="64"/>
          <bgColor auto="1"/>
        </patternFill>
      </fill>
    </dxf>
    <dxf>
      <font>
        <b val="0"/>
        <i/>
        <strike val="0"/>
        <condense val="0"/>
        <extend val="0"/>
        <outline val="0"/>
        <shadow val="0"/>
        <u val="none"/>
        <vertAlign val="baseline"/>
        <sz val="11"/>
        <color theme="1"/>
        <name val="Calibri"/>
        <family val="2"/>
        <scheme val="minor"/>
      </font>
      <alignment horizontal="right" vertical="bottom" textRotation="0" wrapText="0" indent="0" justifyLastLine="0" shrinkToFit="0" readingOrder="0"/>
    </dxf>
    <dxf>
      <font>
        <b val="0"/>
        <i/>
        <strike val="0"/>
        <condense val="0"/>
        <extend val="0"/>
        <outline val="0"/>
        <shadow val="0"/>
        <u val="none"/>
        <vertAlign val="baseline"/>
        <sz val="11"/>
        <color theme="1"/>
        <name val="Calibri"/>
        <family val="2"/>
        <scheme val="minor"/>
      </font>
      <fill>
        <patternFill patternType="none">
          <fgColor indexed="64"/>
          <bgColor auto="1"/>
        </patternFill>
      </fill>
    </dxf>
    <dxf>
      <fill>
        <patternFill patternType="none">
          <bgColor auto="1"/>
        </patternFill>
      </fill>
    </dxf>
    <dxf>
      <fill>
        <patternFill patternType="none">
          <bgColor auto="1"/>
        </patternFill>
      </fill>
    </dxf>
    <dxf>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dxf>
    <dxf>
      <font>
        <b val="0"/>
        <i val="0"/>
        <strike val="0"/>
        <condense val="0"/>
        <extend val="0"/>
        <outline val="0"/>
        <shadow val="0"/>
        <u val="none"/>
        <vertAlign val="baseline"/>
        <sz val="11"/>
        <color theme="1"/>
        <name val="Calibri"/>
        <family val="2"/>
        <scheme val="minor"/>
      </font>
      <numFmt numFmtId="14" formatCode="0.00%"/>
    </dxf>
    <dxf>
      <alignment horizontal="right" vertical="bottom" textRotation="0" wrapText="0" indent="0" justifyLastLine="0" shrinkToFit="0" readingOrder="0"/>
    </dxf>
    <dxf>
      <font>
        <b val="0"/>
        <i/>
        <strike val="0"/>
        <condense val="0"/>
        <extend val="0"/>
        <outline val="0"/>
        <shadow val="0"/>
        <u val="none"/>
        <vertAlign val="baseline"/>
        <sz val="11"/>
        <color theme="1"/>
        <name val="Calibri"/>
        <family val="2"/>
        <scheme val="minor"/>
      </font>
    </dxf>
    <dxf>
      <font>
        <b/>
        <i val="0"/>
        <strike val="0"/>
        <condense val="0"/>
        <extend val="0"/>
        <outline val="0"/>
        <shadow val="0"/>
        <u val="none"/>
        <vertAlign val="baseline"/>
        <sz val="11"/>
        <color theme="1"/>
        <name val="Calibri"/>
        <family val="2"/>
        <scheme val="minor"/>
      </font>
      <numFmt numFmtId="14" formatCode="0.00%"/>
      <alignment horizontal="general" vertical="bottom" textRotation="0" wrapText="1" indent="0" justifyLastLine="0" shrinkToFit="0" readingOrder="0"/>
    </dxf>
    <dxf>
      <numFmt numFmtId="15" formatCode="0.00E+00"/>
    </dxf>
    <dxf>
      <numFmt numFmtId="15" formatCode="0.00E+00"/>
    </dxf>
    <dxf>
      <numFmt numFmtId="15" formatCode="0.00E+00"/>
    </dxf>
    <dxf>
      <numFmt numFmtId="15" formatCode="0.00E+00"/>
    </dxf>
    <dxf>
      <numFmt numFmtId="15" formatCode="0.00E+00"/>
    </dxf>
    <dxf>
      <numFmt numFmtId="19" formatCode="d/m/yyyy"/>
    </dxf>
    <dxf>
      <fill>
        <patternFill patternType="none">
          <fgColor indexed="64"/>
          <bgColor auto="1"/>
        </patternFill>
      </fill>
    </dxf>
    <dxf>
      <numFmt numFmtId="3" formatCode="#,##0"/>
      <fill>
        <patternFill patternType="none">
          <fgColor indexed="64"/>
          <bgColor indexed="65"/>
        </patternFill>
      </fill>
      <alignment horizontal="right" vertical="center" textRotation="0" wrapText="0" indent="0" justifyLastLine="0" shrinkToFit="0" readingOrder="0"/>
    </dxf>
    <dxf>
      <fill>
        <patternFill patternType="none">
          <fgColor indexed="64"/>
          <bgColor auto="1"/>
        </patternFill>
      </fill>
      <alignment horizontal="left" textRotation="0" wrapText="1" indent="0" justifyLastLine="0" shrinkToFit="0" readingOrder="0"/>
    </dxf>
    <dxf>
      <fill>
        <patternFill patternType="none">
          <fgColor indexed="64"/>
          <bgColor auto="1"/>
        </patternFill>
      </fill>
    </dxf>
    <dxf>
      <fill>
        <patternFill patternType="none">
          <fgColor indexed="64"/>
          <bgColor auto="1"/>
        </patternFill>
      </fill>
    </dxf>
    <dxf>
      <font>
        <b/>
        <i val="0"/>
        <strike val="0"/>
        <condense val="0"/>
        <extend val="0"/>
        <outline val="0"/>
        <shadow val="0"/>
        <u val="none"/>
        <vertAlign val="baseline"/>
        <sz val="11"/>
        <color theme="0"/>
        <name val="Calibri"/>
        <family val="2"/>
        <scheme val="minor"/>
      </font>
      <fill>
        <patternFill patternType="solid">
          <fgColor indexed="64"/>
          <bgColor theme="1"/>
        </patternFill>
      </fill>
    </dxf>
    <dxf>
      <numFmt numFmtId="3" formatCode="#,##0"/>
    </dxf>
    <dxf>
      <numFmt numFmtId="3" formatCode="#,##0"/>
    </dxf>
    <dxf>
      <numFmt numFmtId="3" formatCode="#,##0"/>
      <border>
        <left style="thin">
          <color rgb="FF7F7F7F"/>
        </left>
      </border>
    </dxf>
    <dxf>
      <numFmt numFmtId="3" formatCode="#,##0"/>
      <border outline="0">
        <left style="thin">
          <color rgb="FF7F7F7F"/>
        </left>
      </border>
    </dxf>
    <dxf>
      <numFmt numFmtId="4" formatCode="#,##0.00"/>
      <border outline="0">
        <right style="thin">
          <color rgb="FF7F7F7F"/>
        </right>
      </border>
    </dxf>
    <dxf>
      <numFmt numFmtId="3" formatCode="#,##0"/>
      <border outline="0">
        <right style="thin">
          <color rgb="FF7F7F7F"/>
        </right>
      </border>
    </dxf>
    <dxf>
      <numFmt numFmtId="3" formatCode="#,##0"/>
    </dxf>
    <dxf>
      <numFmt numFmtId="3" formatCode="#,##0"/>
    </dxf>
    <dxf>
      <numFmt numFmtId="3" formatCode="#,##0"/>
    </dxf>
    <dxf>
      <numFmt numFmtId="2" formatCode="0.00"/>
      <protection locked="1"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font>
        <b/>
      </font>
      <alignment horizontal="general" vertical="bottom" textRotation="0" wrapText="1" indent="0" justifyLastLine="0" shrinkToFit="0" readingOrder="0"/>
    </dxf>
  </dxfs>
  <tableStyles count="0" defaultTableStyle="TableStyleMedium2" defaultPivotStyle="PivotStyleLight16"/>
  <colors>
    <mruColors>
      <color rgb="FF7F7F7F"/>
      <color rgb="FF9C0006"/>
      <color rgb="FFFFC7CE"/>
      <color rgb="FFFCE4D6"/>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US"/>
              <a:t>CSC per main</a:t>
            </a:r>
            <a:r>
              <a:rPr lang="en-US" baseline="0"/>
              <a:t> material type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2.6171791045903461E-2"/>
          <c:y val="0.32710061304815474"/>
          <c:w val="0.4536100454633159"/>
          <c:h val="0.46154851164036931"/>
        </c:manualLayout>
      </c:layout>
      <c:pieChart>
        <c:varyColors val="1"/>
        <c:ser>
          <c:idx val="0"/>
          <c:order val="0"/>
          <c:tx>
            <c:v>Carbon removal per main material type</c:v>
          </c:tx>
          <c:dPt>
            <c:idx val="0"/>
            <c:bubble3D val="0"/>
            <c:spPr>
              <a:solidFill>
                <a:schemeClr val="accent6">
                  <a:lumMod val="50000"/>
                </a:schemeClr>
              </a:solidFill>
              <a:ln w="19050">
                <a:solidFill>
                  <a:schemeClr val="lt1"/>
                </a:solidFill>
              </a:ln>
              <a:effectLst/>
            </c:spPr>
            <c:extLst>
              <c:ext xmlns:c16="http://schemas.microsoft.com/office/drawing/2014/chart" uri="{C3380CC4-5D6E-409C-BE32-E72D297353CC}">
                <c16:uniqueId val="{0000000B-5579-48D0-945F-D106774F3CB3}"/>
              </c:ext>
            </c:extLst>
          </c:dPt>
          <c:dPt>
            <c:idx val="1"/>
            <c:bubble3D val="0"/>
            <c:spPr>
              <a:solidFill>
                <a:schemeClr val="bg2">
                  <a:lumMod val="10000"/>
                </a:schemeClr>
              </a:solidFill>
              <a:ln w="19050">
                <a:solidFill>
                  <a:schemeClr val="lt1"/>
                </a:solidFill>
              </a:ln>
              <a:effectLst/>
            </c:spPr>
            <c:extLst>
              <c:ext xmlns:c16="http://schemas.microsoft.com/office/drawing/2014/chart" uri="{C3380CC4-5D6E-409C-BE32-E72D297353CC}">
                <c16:uniqueId val="{0000000C-5579-48D0-945F-D106774F3CB3}"/>
              </c:ext>
            </c:extLst>
          </c:dPt>
          <c:dPt>
            <c:idx val="2"/>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0D-5579-48D0-945F-D106774F3CB3}"/>
              </c:ext>
            </c:extLst>
          </c:dPt>
          <c:dPt>
            <c:idx val="3"/>
            <c:bubble3D val="0"/>
            <c:spPr>
              <a:solidFill>
                <a:schemeClr val="accent1">
                  <a:lumMod val="75000"/>
                </a:schemeClr>
              </a:solidFill>
              <a:ln w="19050">
                <a:solidFill>
                  <a:schemeClr val="lt1"/>
                </a:solidFill>
              </a:ln>
              <a:effectLst/>
            </c:spPr>
            <c:extLst>
              <c:ext xmlns:c16="http://schemas.microsoft.com/office/drawing/2014/chart" uri="{C3380CC4-5D6E-409C-BE32-E72D297353CC}">
                <c16:uniqueId val="{0000000E-5579-48D0-945F-D106774F3CB3}"/>
              </c:ext>
            </c:extLst>
          </c:dPt>
          <c:dPt>
            <c:idx val="4"/>
            <c:bubble3D val="0"/>
            <c:spPr>
              <a:solidFill>
                <a:schemeClr val="accent1">
                  <a:lumMod val="60000"/>
                  <a:lumOff val="40000"/>
                </a:schemeClr>
              </a:solidFill>
              <a:ln w="19050">
                <a:solidFill>
                  <a:schemeClr val="lt1"/>
                </a:solidFill>
              </a:ln>
              <a:effectLst/>
            </c:spPr>
            <c:extLst>
              <c:ext xmlns:c16="http://schemas.microsoft.com/office/drawing/2014/chart" uri="{C3380CC4-5D6E-409C-BE32-E72D297353CC}">
                <c16:uniqueId val="{0000000F-5579-48D0-945F-D106774F3CB3}"/>
              </c:ext>
            </c:extLst>
          </c:dPt>
          <c:dPt>
            <c:idx val="5"/>
            <c:bubble3D val="0"/>
            <c:spPr>
              <a:solidFill>
                <a:schemeClr val="accent1">
                  <a:lumMod val="40000"/>
                  <a:lumOff val="60000"/>
                </a:schemeClr>
              </a:solidFill>
              <a:ln w="19050">
                <a:solidFill>
                  <a:schemeClr val="lt1"/>
                </a:solidFill>
              </a:ln>
              <a:effectLst/>
            </c:spPr>
            <c:extLst>
              <c:ext xmlns:c16="http://schemas.microsoft.com/office/drawing/2014/chart" uri="{C3380CC4-5D6E-409C-BE32-E72D297353CC}">
                <c16:uniqueId val="{00000010-5579-48D0-945F-D106774F3CB3}"/>
              </c:ext>
            </c:extLst>
          </c:dPt>
          <c:dPt>
            <c:idx val="6"/>
            <c:bubble3D val="0"/>
            <c:spPr>
              <a:solidFill>
                <a:schemeClr val="accent1">
                  <a:lumMod val="20000"/>
                  <a:lumOff val="80000"/>
                </a:schemeClr>
              </a:solidFill>
              <a:ln w="19050">
                <a:solidFill>
                  <a:schemeClr val="lt1"/>
                </a:solidFill>
              </a:ln>
              <a:effectLst/>
            </c:spPr>
            <c:extLst>
              <c:ext xmlns:c16="http://schemas.microsoft.com/office/drawing/2014/chart" uri="{C3380CC4-5D6E-409C-BE32-E72D297353CC}">
                <c16:uniqueId val="{00000011-5579-48D0-945F-D106774F3CB3}"/>
              </c:ext>
            </c:extLst>
          </c:dPt>
          <c:dPt>
            <c:idx val="7"/>
            <c:bubble3D val="0"/>
            <c:spPr>
              <a:solidFill>
                <a:srgbClr val="00B0F0"/>
              </a:solidFill>
              <a:ln w="19050">
                <a:solidFill>
                  <a:schemeClr val="lt1"/>
                </a:solidFill>
              </a:ln>
              <a:effectLst/>
            </c:spPr>
            <c:extLst>
              <c:ext xmlns:c16="http://schemas.microsoft.com/office/drawing/2014/chart" uri="{C3380CC4-5D6E-409C-BE32-E72D297353CC}">
                <c16:uniqueId val="{00000012-5579-48D0-945F-D106774F3CB3}"/>
              </c:ext>
            </c:extLst>
          </c:dPt>
          <c:dPt>
            <c:idx val="8"/>
            <c:bubble3D val="0"/>
            <c:spPr>
              <a:solidFill>
                <a:schemeClr val="accent4"/>
              </a:solidFill>
              <a:ln w="19050">
                <a:solidFill>
                  <a:schemeClr val="lt1"/>
                </a:solidFill>
              </a:ln>
              <a:effectLst/>
            </c:spPr>
            <c:extLst>
              <c:ext xmlns:c16="http://schemas.microsoft.com/office/drawing/2014/chart" uri="{C3380CC4-5D6E-409C-BE32-E72D297353CC}">
                <c16:uniqueId val="{00000013-5579-48D0-945F-D106774F3CB3}"/>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9523-46F0-BAA7-23E62CAD1660}"/>
              </c:ext>
            </c:extLst>
          </c:dPt>
          <c:dPt>
            <c:idx val="10"/>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15-9523-46F0-BAA7-23E62CAD1660}"/>
              </c:ext>
            </c:extLst>
          </c:dPt>
          <c:dPt>
            <c:idx val="11"/>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17-9523-46F0-BAA7-23E62CAD1660}"/>
              </c:ext>
            </c:extLst>
          </c:dPt>
          <c:dPt>
            <c:idx val="12"/>
            <c:bubble3D val="0"/>
            <c:spPr>
              <a:solidFill>
                <a:schemeClr val="accent1">
                  <a:lumMod val="80000"/>
                  <a:lumOff val="20000"/>
                </a:schemeClr>
              </a:solidFill>
              <a:ln w="19050">
                <a:solidFill>
                  <a:schemeClr val="lt1"/>
                </a:solidFill>
              </a:ln>
              <a:effectLst/>
            </c:spPr>
            <c:extLst>
              <c:ext xmlns:c16="http://schemas.microsoft.com/office/drawing/2014/chart" uri="{C3380CC4-5D6E-409C-BE32-E72D297353CC}">
                <c16:uniqueId val="{00000019-9523-46F0-BAA7-23E62CAD1660}"/>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ysClr val="windowText" lastClr="000000"/>
                    </a:solidFill>
                    <a:latin typeface="+mn-lt"/>
                    <a:ea typeface="+mn-ea"/>
                    <a:cs typeface="+mn-cs"/>
                  </a:defRPr>
                </a:pPr>
                <a:endParaRPr lang="nl-NL"/>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Report!$L$4:$L$16</c:f>
              <c:strCache>
                <c:ptCount val="13"/>
                <c:pt idx="0">
                  <c:v>Structural: timber/lumber</c:v>
                </c:pt>
                <c:pt idx="1">
                  <c:v>Structural: CLT or LVL</c:v>
                </c:pt>
                <c:pt idx="2">
                  <c:v>Structural: bamboo</c:v>
                </c:pt>
                <c:pt idx="3">
                  <c:v>Structural: other</c:v>
                </c:pt>
                <c:pt idx="4">
                  <c:v>Fibers: wood</c:v>
                </c:pt>
                <c:pt idx="5">
                  <c:v>Fibers: straw</c:v>
                </c:pt>
                <c:pt idx="6">
                  <c:v>Fibers: grass/bamboo</c:v>
                </c:pt>
                <c:pt idx="7">
                  <c:v>Fibers: hemp or flax</c:v>
                </c:pt>
                <c:pt idx="8">
                  <c:v>Fibers: other</c:v>
                </c:pt>
                <c:pt idx="9">
                  <c:v>Composite: wood-based</c:v>
                </c:pt>
                <c:pt idx="10">
                  <c:v>Composite: mycelium-based</c:v>
                </c:pt>
                <c:pt idx="11">
                  <c:v>Composite: concrete-based</c:v>
                </c:pt>
                <c:pt idx="12">
                  <c:v>Other</c:v>
                </c:pt>
              </c:strCache>
            </c:strRef>
          </c:cat>
          <c:val>
            <c:numRef>
              <c:f>Report!$M$4:$M$16</c:f>
              <c:numCache>
                <c:formatCode>General</c:formatCode>
                <c:ptCount val="13"/>
                <c:pt idx="0">
                  <c:v>228873.66278333339</c:v>
                </c:pt>
                <c:pt idx="1">
                  <c:v>582046.28159999999</c:v>
                </c:pt>
                <c:pt idx="2">
                  <c:v>0</c:v>
                </c:pt>
                <c:pt idx="3">
                  <c:v>0</c:v>
                </c:pt>
                <c:pt idx="4">
                  <c:v>4126.3040000000001</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2-5579-48D0-945F-D106774F3CB3}"/>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r"/>
      <c:layout>
        <c:manualLayout>
          <c:xMode val="edge"/>
          <c:yMode val="edge"/>
          <c:x val="0.48851263339098933"/>
          <c:y val="0.17485881523779559"/>
          <c:w val="0.51148736660901062"/>
          <c:h val="0.82514101784368721"/>
        </c:manualLayout>
      </c:layout>
      <c:overlay val="0"/>
      <c:spPr>
        <a:noFill/>
        <a:ln>
          <a:noFill/>
        </a:ln>
        <a:effectLst/>
      </c:spPr>
      <c:txPr>
        <a:bodyPr rot="0" spcFirstLastPara="1" vertOverflow="ellipsis" vert="horz" wrap="square" anchor="ctr" anchorCtr="1"/>
        <a:lstStyle/>
        <a:p>
          <a:pPr rtl="0">
            <a:defRPr sz="900" b="0" i="0" u="none" strike="noStrike" kern="1200" baseline="0">
              <a:solidFill>
                <a:sysClr val="windowText" lastClr="000000"/>
              </a:solidFill>
              <a:latin typeface="+mn-lt"/>
              <a:ea typeface="+mn-ea"/>
              <a:cs typeface="+mn-cs"/>
            </a:defRPr>
          </a:pPr>
          <a:endParaRPr lang="nl-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nl-NL"/>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US"/>
              <a:t>CSC per product category</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nl-NL"/>
        </a:p>
      </c:txPr>
    </c:title>
    <c:autoTitleDeleted val="0"/>
    <c:plotArea>
      <c:layout>
        <c:manualLayout>
          <c:layoutTarget val="inner"/>
          <c:xMode val="edge"/>
          <c:yMode val="edge"/>
          <c:x val="0.41280391517681375"/>
          <c:y val="0.34294963652451571"/>
          <c:w val="0.498764512218699"/>
          <c:h val="0.52079070929107729"/>
        </c:manualLayout>
      </c:layout>
      <c:pieChart>
        <c:varyColors val="1"/>
        <c:ser>
          <c:idx val="0"/>
          <c:order val="0"/>
          <c:tx>
            <c:v>Carbon removal per product category</c:v>
          </c:tx>
          <c:dPt>
            <c:idx val="0"/>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01-4D9D-4A2C-83B0-5609F006C40B}"/>
              </c:ext>
            </c:extLst>
          </c:dPt>
          <c:dPt>
            <c:idx val="1"/>
            <c:bubble3D val="0"/>
            <c:spPr>
              <a:solidFill>
                <a:schemeClr val="accent1">
                  <a:lumMod val="20000"/>
                  <a:lumOff val="80000"/>
                </a:schemeClr>
              </a:solidFill>
              <a:ln w="19050">
                <a:solidFill>
                  <a:schemeClr val="lt1"/>
                </a:solidFill>
              </a:ln>
              <a:effectLst/>
            </c:spPr>
            <c:extLst>
              <c:ext xmlns:c16="http://schemas.microsoft.com/office/drawing/2014/chart" uri="{C3380CC4-5D6E-409C-BE32-E72D297353CC}">
                <c16:uniqueId val="{00000003-4D9D-4A2C-83B0-5609F006C40B}"/>
              </c:ext>
            </c:extLst>
          </c:dPt>
          <c:dPt>
            <c:idx val="2"/>
            <c:bubble3D val="0"/>
            <c:spPr>
              <a:solidFill>
                <a:schemeClr val="accent2">
                  <a:lumMod val="50000"/>
                </a:schemeClr>
              </a:solidFill>
              <a:ln w="19050">
                <a:solidFill>
                  <a:schemeClr val="lt1"/>
                </a:solidFill>
              </a:ln>
              <a:effectLst/>
            </c:spPr>
            <c:extLst>
              <c:ext xmlns:c16="http://schemas.microsoft.com/office/drawing/2014/chart" uri="{C3380CC4-5D6E-409C-BE32-E72D297353CC}">
                <c16:uniqueId val="{00000005-4D9D-4A2C-83B0-5609F006C40B}"/>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4D9D-4A2C-83B0-5609F006C40B}"/>
              </c:ext>
            </c:extLst>
          </c:dPt>
          <c:dPt>
            <c:idx val="4"/>
            <c:bubble3D val="0"/>
            <c:spPr>
              <a:solidFill>
                <a:srgbClr val="00B0F0"/>
              </a:solidFill>
              <a:ln w="19050">
                <a:solidFill>
                  <a:schemeClr val="lt1"/>
                </a:solidFill>
              </a:ln>
              <a:effectLst/>
            </c:spPr>
            <c:extLst>
              <c:ext xmlns:c16="http://schemas.microsoft.com/office/drawing/2014/chart" uri="{C3380CC4-5D6E-409C-BE32-E72D297353CC}">
                <c16:uniqueId val="{00000009-4D9D-4A2C-83B0-5609F006C40B}"/>
              </c:ext>
            </c:extLst>
          </c:dPt>
          <c:dPt>
            <c:idx val="5"/>
            <c:bubble3D val="0"/>
            <c:spPr>
              <a:solidFill>
                <a:schemeClr val="accent2">
                  <a:lumMod val="60000"/>
                  <a:lumOff val="40000"/>
                </a:schemeClr>
              </a:solidFill>
              <a:ln w="19050">
                <a:solidFill>
                  <a:schemeClr val="lt1"/>
                </a:solidFill>
              </a:ln>
              <a:effectLst/>
            </c:spPr>
            <c:extLst>
              <c:ext xmlns:c16="http://schemas.microsoft.com/office/drawing/2014/chart" uri="{C3380CC4-5D6E-409C-BE32-E72D297353CC}">
                <c16:uniqueId val="{0000000B-4D9D-4A2C-83B0-5609F006C40B}"/>
              </c:ext>
            </c:extLst>
          </c:dPt>
          <c:dPt>
            <c:idx val="6"/>
            <c:bubble3D val="0"/>
            <c:spPr>
              <a:solidFill>
                <a:schemeClr val="bg2">
                  <a:lumMod val="25000"/>
                </a:schemeClr>
              </a:solidFill>
              <a:ln w="19050">
                <a:solidFill>
                  <a:schemeClr val="lt1"/>
                </a:solidFill>
              </a:ln>
              <a:effectLst/>
            </c:spPr>
            <c:extLst>
              <c:ext xmlns:c16="http://schemas.microsoft.com/office/drawing/2014/chart" uri="{C3380CC4-5D6E-409C-BE32-E72D297353CC}">
                <c16:uniqueId val="{0000000D-4D9D-4A2C-83B0-5609F006C40B}"/>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6EAA-4915-9FB8-8A1929FBB7C4}"/>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ysClr val="windowText" lastClr="000000"/>
                    </a:solidFill>
                    <a:latin typeface="+mn-lt"/>
                    <a:ea typeface="+mn-ea"/>
                    <a:cs typeface="+mn-cs"/>
                  </a:defRPr>
                </a:pPr>
                <a:endParaRPr lang="nl-NL"/>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Report!$O$4:$O$11</c:f>
              <c:strCache>
                <c:ptCount val="8"/>
                <c:pt idx="0">
                  <c:v>Floors</c:v>
                </c:pt>
                <c:pt idx="1">
                  <c:v>Ceilings</c:v>
                </c:pt>
                <c:pt idx="2">
                  <c:v>Frames and walls</c:v>
                </c:pt>
                <c:pt idx="3">
                  <c:v>Insulation</c:v>
                </c:pt>
                <c:pt idx="4">
                  <c:v>Roofs</c:v>
                </c:pt>
                <c:pt idx="5">
                  <c:v>Boards</c:v>
                </c:pt>
                <c:pt idx="6">
                  <c:v>Planks and beams</c:v>
                </c:pt>
                <c:pt idx="7">
                  <c:v>Other</c:v>
                </c:pt>
              </c:strCache>
            </c:strRef>
          </c:cat>
          <c:val>
            <c:numRef>
              <c:f>Report!$P$4:$P$11</c:f>
              <c:numCache>
                <c:formatCode>General</c:formatCode>
                <c:ptCount val="8"/>
                <c:pt idx="0">
                  <c:v>4126.3040000000001</c:v>
                </c:pt>
                <c:pt idx="1">
                  <c:v>112606.50240000001</c:v>
                </c:pt>
                <c:pt idx="2">
                  <c:v>604051.90960000001</c:v>
                </c:pt>
                <c:pt idx="3">
                  <c:v>0</c:v>
                </c:pt>
                <c:pt idx="4">
                  <c:v>30132.10200000001</c:v>
                </c:pt>
                <c:pt idx="5">
                  <c:v>55429.822800000009</c:v>
                </c:pt>
                <c:pt idx="6">
                  <c:v>8699.6075833333343</c:v>
                </c:pt>
                <c:pt idx="7">
                  <c:v>0</c:v>
                </c:pt>
              </c:numCache>
            </c:numRef>
          </c:val>
          <c:extLst>
            <c:ext xmlns:c16="http://schemas.microsoft.com/office/drawing/2014/chart" uri="{C3380CC4-5D6E-409C-BE32-E72D297353CC}">
              <c16:uniqueId val="{00000012-4D9D-4A2C-83B0-5609F006C40B}"/>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l"/>
      <c:layout>
        <c:manualLayout>
          <c:xMode val="edge"/>
          <c:yMode val="edge"/>
          <c:x val="2.6789848405318454E-2"/>
          <c:y val="0.18580495770287539"/>
          <c:w val="0.30640379212194851"/>
          <c:h val="0.80921488741782599"/>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nl-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2.png"/><Relationship Id="rId1" Type="http://schemas.openxmlformats.org/officeDocument/2006/relationships/image" Target="../media/image1.jpeg"/><Relationship Id="rId5" Type="http://schemas.openxmlformats.org/officeDocument/2006/relationships/image" Target="../media/image3.png"/><Relationship Id="rId4"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9</xdr:col>
      <xdr:colOff>3108</xdr:colOff>
      <xdr:row>3</xdr:row>
      <xdr:rowOff>7621</xdr:rowOff>
    </xdr:to>
    <xdr:pic>
      <xdr:nvPicPr>
        <xdr:cNvPr id="10" name="Afbeelding 9">
          <a:extLst>
            <a:ext uri="{FF2B5EF4-FFF2-40B4-BE49-F238E27FC236}">
              <a16:creationId xmlns:a16="http://schemas.microsoft.com/office/drawing/2014/main" id="{191CCE88-1119-7CE5-202C-07CD0E6BA70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 t="6898" r="112" b="19341"/>
        <a:stretch/>
      </xdr:blipFill>
      <xdr:spPr>
        <a:xfrm>
          <a:off x="0" y="1"/>
          <a:ext cx="5832408" cy="2476500"/>
        </a:xfrm>
        <a:prstGeom prst="rect">
          <a:avLst/>
        </a:prstGeom>
      </xdr:spPr>
    </xdr:pic>
    <xdr:clientData/>
  </xdr:twoCellAnchor>
  <xdr:twoCellAnchor editAs="oneCell">
    <xdr:from>
      <xdr:col>0</xdr:col>
      <xdr:colOff>415868</xdr:colOff>
      <xdr:row>30</xdr:row>
      <xdr:rowOff>149013</xdr:rowOff>
    </xdr:from>
    <xdr:to>
      <xdr:col>8</xdr:col>
      <xdr:colOff>287549</xdr:colOff>
      <xdr:row>34</xdr:row>
      <xdr:rowOff>73465</xdr:rowOff>
    </xdr:to>
    <xdr:pic>
      <xdr:nvPicPr>
        <xdr:cNvPr id="5" name="Afbeelding 4" descr="Green Ribbon PNG Free Download PNG, SVG Clip art for Web - Download ...">
          <a:extLst>
            <a:ext uri="{FF2B5EF4-FFF2-40B4-BE49-F238E27FC236}">
              <a16:creationId xmlns:a16="http://schemas.microsoft.com/office/drawing/2014/main" id="{2208AE3D-7B28-55B4-8078-CC738458535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15868" y="8387239"/>
          <a:ext cx="5047530" cy="7008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616308</xdr:colOff>
      <xdr:row>2</xdr:row>
      <xdr:rowOff>302885</xdr:rowOff>
    </xdr:from>
    <xdr:to>
      <xdr:col>9</xdr:col>
      <xdr:colOff>57509</xdr:colOff>
      <xdr:row>2</xdr:row>
      <xdr:rowOff>1195511</xdr:rowOff>
    </xdr:to>
    <xdr:sp macro="" textlink="">
      <xdr:nvSpPr>
        <xdr:cNvPr id="11" name="Tekstvak 10">
          <a:extLst>
            <a:ext uri="{FF2B5EF4-FFF2-40B4-BE49-F238E27FC236}">
              <a16:creationId xmlns:a16="http://schemas.microsoft.com/office/drawing/2014/main" id="{6A3D055E-F827-AF88-BECD-32FB74DB4FE9}"/>
            </a:ext>
          </a:extLst>
        </xdr:cNvPr>
        <xdr:cNvSpPr txBox="1"/>
      </xdr:nvSpPr>
      <xdr:spPr>
        <a:xfrm>
          <a:off x="1910270" y="748583"/>
          <a:ext cx="3970069" cy="8926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nl-NL" sz="2400" b="0">
              <a:solidFill>
                <a:schemeClr val="bg1"/>
              </a:solidFill>
              <a:latin typeface="Roboto Medium" panose="02000000000000000000" pitchFamily="2" charset="0"/>
              <a:ea typeface="Roboto Medium" panose="02000000000000000000" pitchFamily="2" charset="0"/>
            </a:rPr>
            <a:t>Net Carbon Removal Benefit Calculation</a:t>
          </a:r>
        </a:p>
        <a:p>
          <a:pPr algn="r"/>
          <a:endParaRPr lang="nl-NL" sz="2400" b="0">
            <a:solidFill>
              <a:schemeClr val="bg1"/>
            </a:solidFill>
            <a:latin typeface="Roboto Medium" panose="02000000000000000000" pitchFamily="2" charset="0"/>
            <a:ea typeface="Roboto Medium" panose="02000000000000000000" pitchFamily="2" charset="0"/>
          </a:endParaRPr>
        </a:p>
      </xdr:txBody>
    </xdr:sp>
    <xdr:clientData/>
  </xdr:twoCellAnchor>
  <xdr:twoCellAnchor>
    <xdr:from>
      <xdr:col>3</xdr:col>
      <xdr:colOff>517584</xdr:colOff>
      <xdr:row>2</xdr:row>
      <xdr:rowOff>1021050</xdr:rowOff>
    </xdr:from>
    <xdr:to>
      <xdr:col>9</xdr:col>
      <xdr:colOff>49960</xdr:colOff>
      <xdr:row>3</xdr:row>
      <xdr:rowOff>234351</xdr:rowOff>
    </xdr:to>
    <xdr:sp macro="" textlink="">
      <xdr:nvSpPr>
        <xdr:cNvPr id="12" name="Tekstvak 11">
          <a:extLst>
            <a:ext uri="{FF2B5EF4-FFF2-40B4-BE49-F238E27FC236}">
              <a16:creationId xmlns:a16="http://schemas.microsoft.com/office/drawing/2014/main" id="{675AFA80-9356-43D5-8BEF-5CBAE6823C30}"/>
            </a:ext>
          </a:extLst>
        </xdr:cNvPr>
        <xdr:cNvSpPr txBox="1"/>
      </xdr:nvSpPr>
      <xdr:spPr>
        <a:xfrm>
          <a:off x="2458527" y="1466748"/>
          <a:ext cx="3414263" cy="12405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nl-NL" sz="1200" b="0" i="1">
              <a:solidFill>
                <a:schemeClr val="bg1"/>
              </a:solidFill>
              <a:latin typeface="Roboto Medium" panose="02000000000000000000" pitchFamily="2" charset="0"/>
              <a:ea typeface="Roboto Medium" panose="02000000000000000000" pitchFamily="2" charset="0"/>
            </a:rPr>
            <a:t>This</a:t>
          </a:r>
          <a:r>
            <a:rPr lang="nl-NL" sz="1200" b="0" i="1" baseline="0">
              <a:solidFill>
                <a:schemeClr val="bg1"/>
              </a:solidFill>
              <a:latin typeface="Roboto Medium" panose="02000000000000000000" pitchFamily="2" charset="0"/>
              <a:ea typeface="Roboto Medium" panose="02000000000000000000" pitchFamily="2" charset="0"/>
            </a:rPr>
            <a:t> report was created using the free, open calculation tool by Climate Cleanup Foundation. The calculation tool was developed as a part of the Construction Stored Carbon intervention.</a:t>
          </a:r>
        </a:p>
        <a:p>
          <a:pPr algn="r"/>
          <a:r>
            <a:rPr lang="nl-NL" sz="1200" b="0" i="1" baseline="0">
              <a:solidFill>
                <a:schemeClr val="bg1"/>
              </a:solidFill>
              <a:latin typeface="Roboto Medium" panose="02000000000000000000" pitchFamily="2" charset="0"/>
              <a:ea typeface="Roboto Medium" panose="02000000000000000000" pitchFamily="2" charset="0"/>
            </a:rPr>
            <a:t>No rights may be derived from this report. </a:t>
          </a:r>
          <a:r>
            <a:rPr lang="nl-NL" sz="1200" b="0">
              <a:solidFill>
                <a:schemeClr val="bg1"/>
              </a:solidFill>
              <a:latin typeface="Roboto Medium" panose="02000000000000000000" pitchFamily="2" charset="0"/>
              <a:ea typeface="Roboto Medium" panose="02000000000000000000" pitchFamily="2" charset="0"/>
            </a:rPr>
            <a:t>  </a:t>
          </a:r>
        </a:p>
      </xdr:txBody>
    </xdr:sp>
    <xdr:clientData/>
  </xdr:twoCellAnchor>
  <xdr:twoCellAnchor>
    <xdr:from>
      <xdr:col>0</xdr:col>
      <xdr:colOff>1</xdr:colOff>
      <xdr:row>36</xdr:row>
      <xdr:rowOff>7619</xdr:rowOff>
    </xdr:from>
    <xdr:to>
      <xdr:col>4</xdr:col>
      <xdr:colOff>321879</xdr:colOff>
      <xdr:row>50</xdr:row>
      <xdr:rowOff>0</xdr:rowOff>
    </xdr:to>
    <xdr:graphicFrame macro="">
      <xdr:nvGraphicFramePr>
        <xdr:cNvPr id="3" name="Grafiek 2">
          <a:extLst>
            <a:ext uri="{FF2B5EF4-FFF2-40B4-BE49-F238E27FC236}">
              <a16:creationId xmlns:a16="http://schemas.microsoft.com/office/drawing/2014/main" id="{F06F48EF-9A5D-788C-13B0-B04499A2A32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321879</xdr:colOff>
      <xdr:row>36</xdr:row>
      <xdr:rowOff>7619</xdr:rowOff>
    </xdr:from>
    <xdr:to>
      <xdr:col>9</xdr:col>
      <xdr:colOff>13137</xdr:colOff>
      <xdr:row>49</xdr:row>
      <xdr:rowOff>203200</xdr:rowOff>
    </xdr:to>
    <xdr:graphicFrame macro="">
      <xdr:nvGraphicFramePr>
        <xdr:cNvPr id="4" name="Grafiek 3">
          <a:extLst>
            <a:ext uri="{FF2B5EF4-FFF2-40B4-BE49-F238E27FC236}">
              <a16:creationId xmlns:a16="http://schemas.microsoft.com/office/drawing/2014/main" id="{C859BF43-10A0-4011-A1CB-36A3A04607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7</xdr:col>
      <xdr:colOff>399134</xdr:colOff>
      <xdr:row>0</xdr:row>
      <xdr:rowOff>50321</xdr:rowOff>
    </xdr:from>
    <xdr:to>
      <xdr:col>9</xdr:col>
      <xdr:colOff>7186</xdr:colOff>
      <xdr:row>2</xdr:row>
      <xdr:rowOff>359434</xdr:rowOff>
    </xdr:to>
    <xdr:pic>
      <xdr:nvPicPr>
        <xdr:cNvPr id="9" name="Afbeelding 8">
          <a:extLst>
            <a:ext uri="{FF2B5EF4-FFF2-40B4-BE49-F238E27FC236}">
              <a16:creationId xmlns:a16="http://schemas.microsoft.com/office/drawing/2014/main" id="{0618ACC1-8E48-D8DA-5AAB-3B298331CE6B}"/>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9650" b="7862"/>
        <a:stretch/>
      </xdr:blipFill>
      <xdr:spPr>
        <a:xfrm>
          <a:off x="4928002" y="50321"/>
          <a:ext cx="902014" cy="75481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8</xdr:row>
      <xdr:rowOff>26743</xdr:rowOff>
    </xdr:from>
    <xdr:ext cx="2731477" cy="172549"/>
    <mc:AlternateContent xmlns:mc="http://schemas.openxmlformats.org/markup-compatibility/2006" xmlns:a14="http://schemas.microsoft.com/office/drawing/2010/main">
      <mc:Choice Requires="a14">
        <xdr:sp macro="" textlink="">
          <xdr:nvSpPr>
            <xdr:cNvPr id="2" name="Tekstvak 1">
              <a:extLst>
                <a:ext uri="{FF2B5EF4-FFF2-40B4-BE49-F238E27FC236}">
                  <a16:creationId xmlns:a16="http://schemas.microsoft.com/office/drawing/2014/main" id="{698D2DD2-3305-E1F5-5D2F-A880B41D6AEC}"/>
                </a:ext>
              </a:extLst>
            </xdr:cNvPr>
            <xdr:cNvSpPr txBox="1"/>
          </xdr:nvSpPr>
          <xdr:spPr>
            <a:xfrm>
              <a:off x="0" y="2254128"/>
              <a:ext cx="2731477" cy="1725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r>
                      <a:rPr lang="nl-NL" sz="1100" i="1">
                        <a:solidFill>
                          <a:schemeClr val="tx1"/>
                        </a:solidFill>
                        <a:effectLst/>
                        <a:latin typeface="Cambria Math" panose="02040503050406030204" pitchFamily="18" charset="0"/>
                        <a:ea typeface="+mn-ea"/>
                        <a:cs typeface="+mn-cs"/>
                      </a:rPr>
                      <m:t>𝑁𝐶𝑅𝐵</m:t>
                    </m:r>
                    <m:r>
                      <a:rPr lang="nl-NL" sz="1100" i="1">
                        <a:solidFill>
                          <a:schemeClr val="tx1"/>
                        </a:solidFill>
                        <a:effectLst/>
                        <a:latin typeface="Cambria Math" panose="02040503050406030204" pitchFamily="18" charset="0"/>
                        <a:ea typeface="+mn-ea"/>
                        <a:cs typeface="+mn-cs"/>
                      </a:rPr>
                      <m:t>=</m:t>
                    </m:r>
                    <m:sSub>
                      <m:sSubPr>
                        <m:ctrlPr>
                          <a:rPr lang="nl-NL" sz="1100" i="1">
                            <a:solidFill>
                              <a:schemeClr val="tx1"/>
                            </a:solidFill>
                            <a:effectLst/>
                            <a:latin typeface="Cambria Math" panose="02040503050406030204" pitchFamily="18" charset="0"/>
                            <a:ea typeface="+mn-ea"/>
                            <a:cs typeface="+mn-cs"/>
                          </a:rPr>
                        </m:ctrlPr>
                      </m:sSubPr>
                      <m:e>
                        <m:r>
                          <a:rPr lang="nl-NL" sz="1100" i="1">
                            <a:solidFill>
                              <a:schemeClr val="tx1"/>
                            </a:solidFill>
                            <a:effectLst/>
                            <a:latin typeface="Cambria Math" panose="02040503050406030204" pitchFamily="18" charset="0"/>
                            <a:ea typeface="+mn-ea"/>
                            <a:cs typeface="+mn-cs"/>
                          </a:rPr>
                          <m:t>𝐶𝑅</m:t>
                        </m:r>
                      </m:e>
                      <m:sub>
                        <m:r>
                          <a:rPr lang="nl-NL" sz="1100" i="1">
                            <a:solidFill>
                              <a:schemeClr val="tx1"/>
                            </a:solidFill>
                            <a:effectLst/>
                            <a:latin typeface="Cambria Math" panose="02040503050406030204" pitchFamily="18" charset="0"/>
                            <a:ea typeface="+mn-ea"/>
                            <a:cs typeface="+mn-cs"/>
                          </a:rPr>
                          <m:t>𝑏𝑎𝑠𝑒𝑙𝑖𝑛𝑒</m:t>
                        </m:r>
                      </m:sub>
                    </m:sSub>
                    <m:r>
                      <a:rPr lang="nl-NL" sz="1100" i="1">
                        <a:solidFill>
                          <a:schemeClr val="tx1"/>
                        </a:solidFill>
                        <a:effectLst/>
                        <a:latin typeface="Cambria Math" panose="02040503050406030204" pitchFamily="18" charset="0"/>
                        <a:ea typeface="+mn-ea"/>
                        <a:cs typeface="+mn-cs"/>
                      </a:rPr>
                      <m:t>−</m:t>
                    </m:r>
                    <m:sSub>
                      <m:sSubPr>
                        <m:ctrlPr>
                          <a:rPr lang="nl-NL" sz="1100" i="1">
                            <a:solidFill>
                              <a:schemeClr val="tx1"/>
                            </a:solidFill>
                            <a:effectLst/>
                            <a:latin typeface="Cambria Math" panose="02040503050406030204" pitchFamily="18" charset="0"/>
                            <a:ea typeface="+mn-ea"/>
                            <a:cs typeface="+mn-cs"/>
                          </a:rPr>
                        </m:ctrlPr>
                      </m:sSubPr>
                      <m:e>
                        <m:r>
                          <a:rPr lang="nl-NL" sz="1100" i="1">
                            <a:solidFill>
                              <a:schemeClr val="tx1"/>
                            </a:solidFill>
                            <a:effectLst/>
                            <a:latin typeface="Cambria Math" panose="02040503050406030204" pitchFamily="18" charset="0"/>
                            <a:ea typeface="+mn-ea"/>
                            <a:cs typeface="+mn-cs"/>
                          </a:rPr>
                          <m:t>𝐶𝑅</m:t>
                        </m:r>
                      </m:e>
                      <m:sub>
                        <m:r>
                          <a:rPr lang="nl-NL" sz="1100" i="1">
                            <a:solidFill>
                              <a:schemeClr val="tx1"/>
                            </a:solidFill>
                            <a:effectLst/>
                            <a:latin typeface="Cambria Math" panose="02040503050406030204" pitchFamily="18" charset="0"/>
                            <a:ea typeface="+mn-ea"/>
                            <a:cs typeface="+mn-cs"/>
                          </a:rPr>
                          <m:t>𝑡𝑜𝑡𝑎𝑙</m:t>
                        </m:r>
                      </m:sub>
                    </m:sSub>
                    <m:r>
                      <a:rPr lang="nl-NL" sz="1100" i="1">
                        <a:solidFill>
                          <a:schemeClr val="tx1"/>
                        </a:solidFill>
                        <a:effectLst/>
                        <a:latin typeface="Cambria Math" panose="02040503050406030204" pitchFamily="18" charset="0"/>
                        <a:ea typeface="+mn-ea"/>
                        <a:cs typeface="+mn-cs"/>
                      </a:rPr>
                      <m:t>−</m:t>
                    </m:r>
                    <m:sSub>
                      <m:sSubPr>
                        <m:ctrlPr>
                          <a:rPr lang="nl-NL" sz="1100" i="1">
                            <a:solidFill>
                              <a:schemeClr val="tx1"/>
                            </a:solidFill>
                            <a:effectLst/>
                            <a:latin typeface="Cambria Math" panose="02040503050406030204" pitchFamily="18" charset="0"/>
                            <a:ea typeface="+mn-ea"/>
                            <a:cs typeface="+mn-cs"/>
                          </a:rPr>
                        </m:ctrlPr>
                      </m:sSubPr>
                      <m:e>
                        <m:r>
                          <a:rPr lang="nl-NL" sz="1100" i="1">
                            <a:solidFill>
                              <a:schemeClr val="tx1"/>
                            </a:solidFill>
                            <a:effectLst/>
                            <a:latin typeface="Cambria Math" panose="02040503050406030204" pitchFamily="18" charset="0"/>
                            <a:ea typeface="+mn-ea"/>
                            <a:cs typeface="+mn-cs"/>
                          </a:rPr>
                          <m:t>𝐺𝐻𝐺</m:t>
                        </m:r>
                      </m:e>
                      <m:sub>
                        <m:r>
                          <a:rPr lang="nl-NL" sz="1100" i="1">
                            <a:solidFill>
                              <a:schemeClr val="tx1"/>
                            </a:solidFill>
                            <a:effectLst/>
                            <a:latin typeface="Cambria Math" panose="02040503050406030204" pitchFamily="18" charset="0"/>
                            <a:ea typeface="+mn-ea"/>
                            <a:cs typeface="+mn-cs"/>
                          </a:rPr>
                          <m:t>𝑖𝑛𝑐𝑟𝑒𝑎𝑠𝑒</m:t>
                        </m:r>
                      </m:sub>
                    </m:sSub>
                  </m:oMath>
                </m:oMathPara>
              </a14:m>
              <a:endParaRPr lang="nl-NL" sz="1100"/>
            </a:p>
          </xdr:txBody>
        </xdr:sp>
      </mc:Choice>
      <mc:Fallback xmlns="">
        <xdr:sp macro="" textlink="">
          <xdr:nvSpPr>
            <xdr:cNvPr id="2" name="Tekstvak 1">
              <a:extLst>
                <a:ext uri="{FF2B5EF4-FFF2-40B4-BE49-F238E27FC236}">
                  <a16:creationId xmlns:a16="http://schemas.microsoft.com/office/drawing/2014/main" id="{698D2DD2-3305-E1F5-5D2F-A880B41D6AEC}"/>
                </a:ext>
              </a:extLst>
            </xdr:cNvPr>
            <xdr:cNvSpPr txBox="1"/>
          </xdr:nvSpPr>
          <xdr:spPr>
            <a:xfrm>
              <a:off x="0" y="2254128"/>
              <a:ext cx="2731477" cy="1725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nl-NL" sz="1100" i="0">
                  <a:solidFill>
                    <a:schemeClr val="tx1"/>
                  </a:solidFill>
                  <a:effectLst/>
                  <a:latin typeface="Cambria Math" panose="02040503050406030204" pitchFamily="18" charset="0"/>
                  <a:ea typeface="+mn-ea"/>
                  <a:cs typeface="+mn-cs"/>
                </a:rPr>
                <a:t>𝑁𝐶𝑅𝐵=〖𝐶𝑅〗_𝑏𝑎𝑠𝑒𝑙𝑖𝑛𝑒−〖𝐶𝑅〗_𝑡𝑜𝑡𝑎𝑙−〖𝐺𝐻𝐺〗_𝑖𝑛𝑐𝑟𝑒𝑎𝑠𝑒</a:t>
              </a:r>
              <a:endParaRPr lang="nl-NL" sz="1100"/>
            </a:p>
          </xdr:txBody>
        </xdr:sp>
      </mc:Fallback>
    </mc:AlternateContent>
    <xdr:clientData/>
  </xdr:oneCellAnchor>
  <xdr:oneCellAnchor>
    <xdr:from>
      <xdr:col>0</xdr:col>
      <xdr:colOff>0</xdr:colOff>
      <xdr:row>2</xdr:row>
      <xdr:rowOff>33337</xdr:rowOff>
    </xdr:from>
    <xdr:ext cx="2696308" cy="318036"/>
    <mc:AlternateContent xmlns:mc="http://schemas.openxmlformats.org/markup-compatibility/2006" xmlns:a14="http://schemas.microsoft.com/office/drawing/2010/main">
      <mc:Choice Requires="a14">
        <xdr:sp macro="" textlink="">
          <xdr:nvSpPr>
            <xdr:cNvPr id="4" name="Tekstvak 3">
              <a:extLst>
                <a:ext uri="{FF2B5EF4-FFF2-40B4-BE49-F238E27FC236}">
                  <a16:creationId xmlns:a16="http://schemas.microsoft.com/office/drawing/2014/main" id="{030EA7E0-D435-B6ED-9288-5390CB9154B6}"/>
                </a:ext>
              </a:extLst>
            </xdr:cNvPr>
            <xdr:cNvSpPr txBox="1"/>
          </xdr:nvSpPr>
          <xdr:spPr>
            <a:xfrm>
              <a:off x="0" y="414337"/>
              <a:ext cx="2696308" cy="3180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nl-NL" sz="1100" i="1">
                            <a:solidFill>
                              <a:schemeClr val="tx1"/>
                            </a:solidFill>
                            <a:effectLst/>
                            <a:latin typeface="Cambria Math" panose="02040503050406030204" pitchFamily="18" charset="0"/>
                            <a:ea typeface="+mn-ea"/>
                            <a:cs typeface="+mn-cs"/>
                          </a:rPr>
                        </m:ctrlPr>
                      </m:sSubPr>
                      <m:e>
                        <m:r>
                          <a:rPr lang="nl-NL" sz="1100" i="1">
                            <a:solidFill>
                              <a:schemeClr val="tx1"/>
                            </a:solidFill>
                            <a:effectLst/>
                            <a:latin typeface="Cambria Math" panose="02040503050406030204" pitchFamily="18" charset="0"/>
                            <a:ea typeface="+mn-ea"/>
                            <a:cs typeface="+mn-cs"/>
                          </a:rPr>
                          <m:t>𝐶𝑅</m:t>
                        </m:r>
                      </m:e>
                      <m:sub>
                        <m:r>
                          <a:rPr lang="nl-NL" sz="1100" i="1">
                            <a:solidFill>
                              <a:schemeClr val="tx1"/>
                            </a:solidFill>
                            <a:effectLst/>
                            <a:latin typeface="Cambria Math" panose="02040503050406030204" pitchFamily="18" charset="0"/>
                            <a:ea typeface="+mn-ea"/>
                            <a:cs typeface="+mn-cs"/>
                          </a:rPr>
                          <m:t>𝑏𝑎</m:t>
                        </m:r>
                        <m:r>
                          <a:rPr lang="nl-NL" sz="1100" b="0" i="1">
                            <a:solidFill>
                              <a:schemeClr val="tx1"/>
                            </a:solidFill>
                            <a:effectLst/>
                            <a:latin typeface="Cambria Math" panose="02040503050406030204" pitchFamily="18" charset="0"/>
                            <a:ea typeface="+mn-ea"/>
                            <a:cs typeface="+mn-cs"/>
                          </a:rPr>
                          <m:t>𝑠</m:t>
                        </m:r>
                        <m:r>
                          <a:rPr lang="nl-NL" sz="1100" i="1">
                            <a:solidFill>
                              <a:schemeClr val="tx1"/>
                            </a:solidFill>
                            <a:effectLst/>
                            <a:latin typeface="Cambria Math" panose="02040503050406030204" pitchFamily="18" charset="0"/>
                            <a:ea typeface="+mn-ea"/>
                            <a:cs typeface="+mn-cs"/>
                          </a:rPr>
                          <m:t>𝑒𝑙𝑖𝑛𝑒</m:t>
                        </m:r>
                      </m:sub>
                    </m:sSub>
                    <m:r>
                      <a:rPr lang="nl-NL" sz="1100" i="1">
                        <a:solidFill>
                          <a:schemeClr val="tx1"/>
                        </a:solidFill>
                        <a:effectLst/>
                        <a:latin typeface="Cambria Math" panose="02040503050406030204" pitchFamily="18" charset="0"/>
                        <a:ea typeface="+mn-ea"/>
                        <a:cs typeface="+mn-cs"/>
                      </a:rPr>
                      <m:t>=</m:t>
                    </m:r>
                    <m:f>
                      <m:fPr>
                        <m:ctrlPr>
                          <a:rPr lang="nl-NL" sz="1100" i="1">
                            <a:solidFill>
                              <a:schemeClr val="tx1"/>
                            </a:solidFill>
                            <a:effectLst/>
                            <a:latin typeface="Cambria Math" panose="02040503050406030204" pitchFamily="18" charset="0"/>
                            <a:ea typeface="+mn-ea"/>
                            <a:cs typeface="+mn-cs"/>
                          </a:rPr>
                        </m:ctrlPr>
                      </m:fPr>
                      <m:num>
                        <m:r>
                          <a:rPr lang="nl-NL" sz="1100" i="1">
                            <a:solidFill>
                              <a:schemeClr val="tx1"/>
                            </a:solidFill>
                            <a:effectLst/>
                            <a:latin typeface="Cambria Math" panose="02040503050406030204" pitchFamily="18" charset="0"/>
                            <a:ea typeface="+mn-ea"/>
                            <a:cs typeface="+mn-cs"/>
                          </a:rPr>
                          <m:t>−1</m:t>
                        </m:r>
                      </m:num>
                      <m:den>
                        <m:r>
                          <a:rPr lang="nl-NL" sz="1100" i="1">
                            <a:solidFill>
                              <a:schemeClr val="tx1"/>
                            </a:solidFill>
                            <a:effectLst/>
                            <a:latin typeface="Cambria Math" panose="02040503050406030204" pitchFamily="18" charset="0"/>
                            <a:ea typeface="+mn-ea"/>
                            <a:cs typeface="+mn-cs"/>
                          </a:rPr>
                          <m:t>1000</m:t>
                        </m:r>
                      </m:den>
                    </m:f>
                    <m:r>
                      <a:rPr lang="nl-NL" sz="1100" i="1">
                        <a:solidFill>
                          <a:schemeClr val="tx1"/>
                        </a:solidFill>
                        <a:effectLst/>
                        <a:latin typeface="Cambria Math" panose="02040503050406030204" pitchFamily="18" charset="0"/>
                        <a:ea typeface="+mn-ea"/>
                        <a:cs typeface="+mn-cs"/>
                      </a:rPr>
                      <m:t>×</m:t>
                    </m:r>
                    <m:r>
                      <a:rPr lang="nl-NL" sz="1100" b="0" i="1">
                        <a:solidFill>
                          <a:schemeClr val="tx1"/>
                        </a:solidFill>
                        <a:effectLst/>
                        <a:latin typeface="Cambria Math" panose="02040503050406030204" pitchFamily="18" charset="0"/>
                        <a:ea typeface="+mn-ea"/>
                        <a:cs typeface="+mn-cs"/>
                      </a:rPr>
                      <m:t>𝐵𝑆𝐹</m:t>
                    </m:r>
                    <m:r>
                      <a:rPr lang="nl-NL" sz="1100" i="1">
                        <a:solidFill>
                          <a:schemeClr val="tx1"/>
                        </a:solidFill>
                        <a:effectLst/>
                        <a:latin typeface="Cambria Math" panose="02040503050406030204" pitchFamily="18" charset="0"/>
                        <a:ea typeface="+mn-ea"/>
                        <a:cs typeface="+mn-cs"/>
                      </a:rPr>
                      <m:t>×</m:t>
                    </m:r>
                    <m:sSub>
                      <m:sSubPr>
                        <m:ctrlPr>
                          <a:rPr lang="nl-NL" sz="1100" i="1">
                            <a:solidFill>
                              <a:schemeClr val="tx1"/>
                            </a:solidFill>
                            <a:effectLst/>
                            <a:latin typeface="Cambria Math" panose="02040503050406030204" pitchFamily="18" charset="0"/>
                            <a:ea typeface="+mn-ea"/>
                            <a:cs typeface="+mn-cs"/>
                          </a:rPr>
                        </m:ctrlPr>
                      </m:sSubPr>
                      <m:e>
                        <m:r>
                          <a:rPr lang="nl-NL" sz="1100" i="1">
                            <a:solidFill>
                              <a:schemeClr val="tx1"/>
                            </a:solidFill>
                            <a:effectLst/>
                            <a:latin typeface="Cambria Math" panose="02040503050406030204" pitchFamily="18" charset="0"/>
                            <a:ea typeface="+mn-ea"/>
                            <a:cs typeface="+mn-cs"/>
                          </a:rPr>
                          <m:t>𝐺𝐹𝐴</m:t>
                        </m:r>
                      </m:e>
                      <m:sub>
                        <m:r>
                          <a:rPr lang="nl-NL" sz="1100" i="1">
                            <a:solidFill>
                              <a:schemeClr val="tx1"/>
                            </a:solidFill>
                            <a:effectLst/>
                            <a:latin typeface="Cambria Math" panose="02040503050406030204" pitchFamily="18" charset="0"/>
                            <a:ea typeface="+mn-ea"/>
                            <a:cs typeface="+mn-cs"/>
                          </a:rPr>
                          <m:t>𝑝𝑟𝑜𝑗𝑒𝑐𝑡</m:t>
                        </m:r>
                      </m:sub>
                    </m:sSub>
                  </m:oMath>
                </m:oMathPara>
              </a14:m>
              <a:endParaRPr lang="nl-NL" sz="1100"/>
            </a:p>
          </xdr:txBody>
        </xdr:sp>
      </mc:Choice>
      <mc:Fallback xmlns="">
        <xdr:sp macro="" textlink="">
          <xdr:nvSpPr>
            <xdr:cNvPr id="4" name="Tekstvak 3">
              <a:extLst>
                <a:ext uri="{FF2B5EF4-FFF2-40B4-BE49-F238E27FC236}">
                  <a16:creationId xmlns:a16="http://schemas.microsoft.com/office/drawing/2014/main" id="{030EA7E0-D435-B6ED-9288-5390CB9154B6}"/>
                </a:ext>
              </a:extLst>
            </xdr:cNvPr>
            <xdr:cNvSpPr txBox="1"/>
          </xdr:nvSpPr>
          <xdr:spPr>
            <a:xfrm>
              <a:off x="0" y="414337"/>
              <a:ext cx="2696308" cy="3180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nl-NL" sz="1100" i="0">
                  <a:solidFill>
                    <a:schemeClr val="tx1"/>
                  </a:solidFill>
                  <a:effectLst/>
                  <a:latin typeface="Cambria Math" panose="02040503050406030204" pitchFamily="18" charset="0"/>
                  <a:ea typeface="+mn-ea"/>
                  <a:cs typeface="+mn-cs"/>
                </a:rPr>
                <a:t>〖𝐶𝑅〗_𝑏𝑎</a:t>
              </a:r>
              <a:r>
                <a:rPr lang="nl-NL" sz="1100" b="0" i="0">
                  <a:solidFill>
                    <a:schemeClr val="tx1"/>
                  </a:solidFill>
                  <a:effectLst/>
                  <a:latin typeface="Cambria Math" panose="02040503050406030204" pitchFamily="18" charset="0"/>
                  <a:ea typeface="+mn-ea"/>
                  <a:cs typeface="+mn-cs"/>
                </a:rPr>
                <a:t>𝑠</a:t>
              </a:r>
              <a:r>
                <a:rPr lang="nl-NL" sz="1100" i="0">
                  <a:solidFill>
                    <a:schemeClr val="tx1"/>
                  </a:solidFill>
                  <a:effectLst/>
                  <a:latin typeface="Cambria Math" panose="02040503050406030204" pitchFamily="18" charset="0"/>
                  <a:ea typeface="+mn-ea"/>
                  <a:cs typeface="+mn-cs"/>
                </a:rPr>
                <a:t>𝑒𝑙𝑖𝑛𝑒=(−1)/1000×</a:t>
              </a:r>
              <a:r>
                <a:rPr lang="nl-NL" sz="1100" b="0" i="0">
                  <a:solidFill>
                    <a:schemeClr val="tx1"/>
                  </a:solidFill>
                  <a:effectLst/>
                  <a:latin typeface="Cambria Math" panose="02040503050406030204" pitchFamily="18" charset="0"/>
                  <a:ea typeface="+mn-ea"/>
                  <a:cs typeface="+mn-cs"/>
                </a:rPr>
                <a:t>𝐵𝑆𝐹</a:t>
              </a:r>
              <a:r>
                <a:rPr lang="nl-NL" sz="1100" i="0">
                  <a:solidFill>
                    <a:schemeClr val="tx1"/>
                  </a:solidFill>
                  <a:effectLst/>
                  <a:latin typeface="Cambria Math" panose="02040503050406030204" pitchFamily="18" charset="0"/>
                  <a:ea typeface="+mn-ea"/>
                  <a:cs typeface="+mn-cs"/>
                </a:rPr>
                <a:t>×〖𝐺𝐹𝐴〗_𝑝𝑟𝑜𝑗𝑒𝑐𝑡</a:t>
              </a:r>
              <a:endParaRPr lang="nl-NL" sz="1100"/>
            </a:p>
          </xdr:txBody>
        </xdr:sp>
      </mc:Fallback>
    </mc:AlternateContent>
    <xdr:clientData/>
  </xdr:oneCellAnchor>
  <xdr:oneCellAnchor>
    <xdr:from>
      <xdr:col>0</xdr:col>
      <xdr:colOff>0</xdr:colOff>
      <xdr:row>4</xdr:row>
      <xdr:rowOff>11723</xdr:rowOff>
    </xdr:from>
    <xdr:ext cx="1646284" cy="475964"/>
    <mc:AlternateContent xmlns:mc="http://schemas.openxmlformats.org/markup-compatibility/2006" xmlns:a14="http://schemas.microsoft.com/office/drawing/2010/main">
      <mc:Choice Requires="a14">
        <xdr:sp macro="" textlink="">
          <xdr:nvSpPr>
            <xdr:cNvPr id="6" name="Tekstvak 5">
              <a:extLst>
                <a:ext uri="{FF2B5EF4-FFF2-40B4-BE49-F238E27FC236}">
                  <a16:creationId xmlns:a16="http://schemas.microsoft.com/office/drawing/2014/main" id="{F56E7B75-9F45-78AD-4890-C2A1BA8A9D85}"/>
                </a:ext>
              </a:extLst>
            </xdr:cNvPr>
            <xdr:cNvSpPr txBox="1"/>
          </xdr:nvSpPr>
          <xdr:spPr>
            <a:xfrm>
              <a:off x="0" y="973015"/>
              <a:ext cx="1646284" cy="4759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nl-NL" sz="1100" i="1">
                            <a:solidFill>
                              <a:schemeClr val="tx1"/>
                            </a:solidFill>
                            <a:effectLst/>
                            <a:latin typeface="Cambria Math" panose="02040503050406030204" pitchFamily="18" charset="0"/>
                            <a:ea typeface="+mn-ea"/>
                            <a:cs typeface="+mn-cs"/>
                          </a:rPr>
                        </m:ctrlPr>
                      </m:sSubPr>
                      <m:e>
                        <m:r>
                          <a:rPr lang="nl-NL" sz="1100" i="1">
                            <a:solidFill>
                              <a:schemeClr val="tx1"/>
                            </a:solidFill>
                            <a:effectLst/>
                            <a:latin typeface="Cambria Math" panose="02040503050406030204" pitchFamily="18" charset="0"/>
                            <a:ea typeface="+mn-ea"/>
                            <a:cs typeface="+mn-cs"/>
                          </a:rPr>
                          <m:t>𝐶𝑅</m:t>
                        </m:r>
                      </m:e>
                      <m:sub>
                        <m:r>
                          <a:rPr lang="nl-NL" sz="1100" i="1">
                            <a:solidFill>
                              <a:schemeClr val="tx1"/>
                            </a:solidFill>
                            <a:effectLst/>
                            <a:latin typeface="Cambria Math" panose="02040503050406030204" pitchFamily="18" charset="0"/>
                            <a:ea typeface="+mn-ea"/>
                            <a:cs typeface="+mn-cs"/>
                          </a:rPr>
                          <m:t>𝑡𝑜𝑡𝑎𝑙</m:t>
                        </m:r>
                      </m:sub>
                    </m:sSub>
                    <m:r>
                      <a:rPr lang="nl-NL" sz="1100" i="1">
                        <a:solidFill>
                          <a:schemeClr val="tx1"/>
                        </a:solidFill>
                        <a:effectLst/>
                        <a:latin typeface="Cambria Math" panose="02040503050406030204" pitchFamily="18" charset="0"/>
                        <a:ea typeface="+mn-ea"/>
                        <a:cs typeface="+mn-cs"/>
                      </a:rPr>
                      <m:t>= </m:t>
                    </m:r>
                    <m:f>
                      <m:fPr>
                        <m:ctrlPr>
                          <a:rPr lang="nl-NL" sz="1100" i="1">
                            <a:solidFill>
                              <a:schemeClr val="tx1"/>
                            </a:solidFill>
                            <a:effectLst/>
                            <a:latin typeface="Cambria Math" panose="02040503050406030204" pitchFamily="18" charset="0"/>
                            <a:ea typeface="+mn-ea"/>
                            <a:cs typeface="+mn-cs"/>
                          </a:rPr>
                        </m:ctrlPr>
                      </m:fPr>
                      <m:num>
                        <m:r>
                          <a:rPr lang="nl-NL" sz="1100" i="1">
                            <a:solidFill>
                              <a:schemeClr val="tx1"/>
                            </a:solidFill>
                            <a:effectLst/>
                            <a:latin typeface="Cambria Math" panose="02040503050406030204" pitchFamily="18" charset="0"/>
                            <a:ea typeface="+mn-ea"/>
                            <a:cs typeface="+mn-cs"/>
                          </a:rPr>
                          <m:t>1</m:t>
                        </m:r>
                      </m:num>
                      <m:den>
                        <m:r>
                          <a:rPr lang="nl-NL" sz="1100" i="1">
                            <a:solidFill>
                              <a:schemeClr val="tx1"/>
                            </a:solidFill>
                            <a:effectLst/>
                            <a:latin typeface="Cambria Math" panose="02040503050406030204" pitchFamily="18" charset="0"/>
                            <a:ea typeface="+mn-ea"/>
                            <a:cs typeface="+mn-cs"/>
                          </a:rPr>
                          <m:t>1000</m:t>
                        </m:r>
                      </m:den>
                    </m:f>
                    <m:r>
                      <a:rPr lang="nl-NL" sz="1100" i="1">
                        <a:solidFill>
                          <a:schemeClr val="tx1"/>
                        </a:solidFill>
                        <a:effectLst/>
                        <a:latin typeface="Cambria Math" panose="02040503050406030204" pitchFamily="18" charset="0"/>
                        <a:ea typeface="+mn-ea"/>
                        <a:cs typeface="+mn-cs"/>
                      </a:rPr>
                      <m:t>×</m:t>
                    </m:r>
                    <m:nary>
                      <m:naryPr>
                        <m:chr m:val="∑"/>
                        <m:limLoc m:val="undOvr"/>
                        <m:ctrlPr>
                          <a:rPr lang="nl-NL" sz="1100" i="1">
                            <a:solidFill>
                              <a:schemeClr val="tx1"/>
                            </a:solidFill>
                            <a:effectLst/>
                            <a:latin typeface="Cambria Math" panose="02040503050406030204" pitchFamily="18" charset="0"/>
                            <a:ea typeface="+mn-ea"/>
                            <a:cs typeface="+mn-cs"/>
                          </a:rPr>
                        </m:ctrlPr>
                      </m:naryPr>
                      <m:sub>
                        <m:r>
                          <a:rPr lang="nl-NL" sz="1100" i="1">
                            <a:solidFill>
                              <a:schemeClr val="tx1"/>
                            </a:solidFill>
                            <a:effectLst/>
                            <a:latin typeface="Cambria Math" panose="02040503050406030204" pitchFamily="18" charset="0"/>
                            <a:ea typeface="+mn-ea"/>
                            <a:cs typeface="+mn-cs"/>
                          </a:rPr>
                          <m:t>𝑖</m:t>
                        </m:r>
                        <m:r>
                          <a:rPr lang="nl-NL" sz="1100" i="1">
                            <a:solidFill>
                              <a:schemeClr val="tx1"/>
                            </a:solidFill>
                            <a:effectLst/>
                            <a:latin typeface="Cambria Math" panose="02040503050406030204" pitchFamily="18" charset="0"/>
                            <a:ea typeface="+mn-ea"/>
                            <a:cs typeface="+mn-cs"/>
                          </a:rPr>
                          <m:t>=1</m:t>
                        </m:r>
                      </m:sub>
                      <m:sup>
                        <m:r>
                          <a:rPr lang="nl-NL" sz="1100" i="1">
                            <a:solidFill>
                              <a:schemeClr val="tx1"/>
                            </a:solidFill>
                            <a:effectLst/>
                            <a:latin typeface="Cambria Math" panose="02040503050406030204" pitchFamily="18" charset="0"/>
                            <a:ea typeface="+mn-ea"/>
                            <a:cs typeface="+mn-cs"/>
                          </a:rPr>
                          <m:t>𝑁</m:t>
                        </m:r>
                      </m:sup>
                      <m:e>
                        <m:sSub>
                          <m:sSubPr>
                            <m:ctrlPr>
                              <a:rPr lang="nl-NL" sz="1100" i="1">
                                <a:solidFill>
                                  <a:schemeClr val="tx1"/>
                                </a:solidFill>
                                <a:effectLst/>
                                <a:latin typeface="Cambria Math" panose="02040503050406030204" pitchFamily="18" charset="0"/>
                                <a:ea typeface="+mn-ea"/>
                                <a:cs typeface="+mn-cs"/>
                              </a:rPr>
                            </m:ctrlPr>
                          </m:sSubPr>
                          <m:e>
                            <m:r>
                              <a:rPr lang="nl-NL" sz="1100" i="1">
                                <a:solidFill>
                                  <a:schemeClr val="tx1"/>
                                </a:solidFill>
                                <a:effectLst/>
                                <a:latin typeface="Cambria Math" panose="02040503050406030204" pitchFamily="18" charset="0"/>
                                <a:ea typeface="+mn-ea"/>
                                <a:cs typeface="+mn-cs"/>
                              </a:rPr>
                              <m:t>𝐶𝑆𝐶</m:t>
                            </m:r>
                          </m:e>
                          <m:sub>
                            <m:r>
                              <a:rPr lang="nl-NL" sz="1100" i="1">
                                <a:solidFill>
                                  <a:schemeClr val="tx1"/>
                                </a:solidFill>
                                <a:effectLst/>
                                <a:latin typeface="Cambria Math" panose="02040503050406030204" pitchFamily="18" charset="0"/>
                                <a:ea typeface="+mn-ea"/>
                                <a:cs typeface="+mn-cs"/>
                              </a:rPr>
                              <m:t>𝑖</m:t>
                            </m:r>
                          </m:sub>
                        </m:sSub>
                      </m:e>
                    </m:nary>
                  </m:oMath>
                </m:oMathPara>
              </a14:m>
              <a:endParaRPr lang="nl-NL" sz="1100"/>
            </a:p>
          </xdr:txBody>
        </xdr:sp>
      </mc:Choice>
      <mc:Fallback xmlns="">
        <xdr:sp macro="" textlink="">
          <xdr:nvSpPr>
            <xdr:cNvPr id="6" name="Tekstvak 5">
              <a:extLst>
                <a:ext uri="{FF2B5EF4-FFF2-40B4-BE49-F238E27FC236}">
                  <a16:creationId xmlns:a16="http://schemas.microsoft.com/office/drawing/2014/main" id="{F56E7B75-9F45-78AD-4890-C2A1BA8A9D85}"/>
                </a:ext>
              </a:extLst>
            </xdr:cNvPr>
            <xdr:cNvSpPr txBox="1"/>
          </xdr:nvSpPr>
          <xdr:spPr>
            <a:xfrm>
              <a:off x="0" y="973015"/>
              <a:ext cx="1646284" cy="4759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nl-NL" sz="1100" i="0">
                  <a:solidFill>
                    <a:schemeClr val="tx1"/>
                  </a:solidFill>
                  <a:effectLst/>
                  <a:latin typeface="Cambria Math" panose="02040503050406030204" pitchFamily="18" charset="0"/>
                  <a:ea typeface="+mn-ea"/>
                  <a:cs typeface="+mn-cs"/>
                </a:rPr>
                <a:t>〖𝐶𝑅〗_𝑡𝑜𝑡𝑎𝑙=  1/1000×∑1_(𝑖=1)^𝑁▒〖𝐶𝑆𝐶〗_𝑖 </a:t>
              </a:r>
              <a:endParaRPr lang="nl-NL" sz="1100"/>
            </a:p>
          </xdr:txBody>
        </xdr:sp>
      </mc:Fallback>
    </mc:AlternateContent>
    <xdr:clientData/>
  </xdr:oneCellAnchor>
  <xdr:oneCellAnchor>
    <xdr:from>
      <xdr:col>0</xdr:col>
      <xdr:colOff>17584</xdr:colOff>
      <xdr:row>6</xdr:row>
      <xdr:rowOff>115765</xdr:rowOff>
    </xdr:from>
    <xdr:ext cx="1014317" cy="172227"/>
    <mc:AlternateContent xmlns:mc="http://schemas.openxmlformats.org/markup-compatibility/2006" xmlns:a14="http://schemas.microsoft.com/office/drawing/2010/main">
      <mc:Choice Requires="a14">
        <xdr:sp macro="" textlink="">
          <xdr:nvSpPr>
            <xdr:cNvPr id="8" name="Tekstvak 7">
              <a:extLst>
                <a:ext uri="{FF2B5EF4-FFF2-40B4-BE49-F238E27FC236}">
                  <a16:creationId xmlns:a16="http://schemas.microsoft.com/office/drawing/2014/main" id="{33D2973E-A9EF-7062-485C-025D49B9A39B}"/>
                </a:ext>
              </a:extLst>
            </xdr:cNvPr>
            <xdr:cNvSpPr txBox="1"/>
          </xdr:nvSpPr>
          <xdr:spPr>
            <a:xfrm>
              <a:off x="17584" y="1780442"/>
              <a:ext cx="1014317"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nl-NL" sz="1100" i="1">
                            <a:solidFill>
                              <a:schemeClr val="tx1"/>
                            </a:solidFill>
                            <a:effectLst/>
                            <a:latin typeface="Cambria Math" panose="02040503050406030204" pitchFamily="18" charset="0"/>
                            <a:ea typeface="+mn-ea"/>
                            <a:cs typeface="+mn-cs"/>
                          </a:rPr>
                        </m:ctrlPr>
                      </m:sSubPr>
                      <m:e>
                        <m:r>
                          <a:rPr lang="nl-NL" sz="1100" i="1">
                            <a:solidFill>
                              <a:schemeClr val="tx1"/>
                            </a:solidFill>
                            <a:effectLst/>
                            <a:latin typeface="Cambria Math" panose="02040503050406030204" pitchFamily="18" charset="0"/>
                            <a:ea typeface="+mn-ea"/>
                            <a:cs typeface="+mn-cs"/>
                          </a:rPr>
                          <m:t>𝐺𝐻𝐺</m:t>
                        </m:r>
                      </m:e>
                      <m:sub>
                        <m:r>
                          <a:rPr lang="nl-NL" sz="1100" i="1">
                            <a:solidFill>
                              <a:schemeClr val="tx1"/>
                            </a:solidFill>
                            <a:effectLst/>
                            <a:latin typeface="Cambria Math" panose="02040503050406030204" pitchFamily="18" charset="0"/>
                            <a:ea typeface="+mn-ea"/>
                            <a:cs typeface="+mn-cs"/>
                          </a:rPr>
                          <m:t>𝑖𝑛𝑐𝑟𝑒𝑎𝑠𝑒</m:t>
                        </m:r>
                      </m:sub>
                    </m:sSub>
                    <m:r>
                      <a:rPr lang="nl-NL" sz="1100" i="1">
                        <a:solidFill>
                          <a:schemeClr val="tx1"/>
                        </a:solidFill>
                        <a:effectLst/>
                        <a:latin typeface="Cambria Math" panose="02040503050406030204" pitchFamily="18" charset="0"/>
                        <a:ea typeface="+mn-ea"/>
                        <a:cs typeface="+mn-cs"/>
                      </a:rPr>
                      <m:t>=0</m:t>
                    </m:r>
                  </m:oMath>
                </m:oMathPara>
              </a14:m>
              <a:endParaRPr lang="nl-NL" sz="1100"/>
            </a:p>
          </xdr:txBody>
        </xdr:sp>
      </mc:Choice>
      <mc:Fallback xmlns="">
        <xdr:sp macro="" textlink="">
          <xdr:nvSpPr>
            <xdr:cNvPr id="8" name="Tekstvak 7">
              <a:extLst>
                <a:ext uri="{FF2B5EF4-FFF2-40B4-BE49-F238E27FC236}">
                  <a16:creationId xmlns:a16="http://schemas.microsoft.com/office/drawing/2014/main" id="{33D2973E-A9EF-7062-485C-025D49B9A39B}"/>
                </a:ext>
              </a:extLst>
            </xdr:cNvPr>
            <xdr:cNvSpPr txBox="1"/>
          </xdr:nvSpPr>
          <xdr:spPr>
            <a:xfrm>
              <a:off x="17584" y="1780442"/>
              <a:ext cx="1014317"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nl-NL" sz="1100" i="0">
                  <a:solidFill>
                    <a:schemeClr val="tx1"/>
                  </a:solidFill>
                  <a:effectLst/>
                  <a:latin typeface="Cambria Math" panose="02040503050406030204" pitchFamily="18" charset="0"/>
                  <a:ea typeface="+mn-ea"/>
                  <a:cs typeface="+mn-cs"/>
                </a:rPr>
                <a:t>〖𝐺𝐻𝐺〗_𝑖𝑛𝑐𝑟𝑒𝑎𝑠𝑒=0</a:t>
              </a:r>
              <a:endParaRPr lang="nl-NL" sz="1100"/>
            </a:p>
          </xdr:txBody>
        </xdr:sp>
      </mc:Fallback>
    </mc:AlternateContent>
    <xdr:clientData/>
  </xdr:oneCellAnchor>
</xdr:wsDr>
</file>

<file path=xl/drawings/drawing3.xml><?xml version="1.0" encoding="utf-8"?>
<xdr:wsDr xmlns:xdr="http://schemas.openxmlformats.org/drawingml/2006/spreadsheetDrawing" xmlns:a="http://schemas.openxmlformats.org/drawingml/2006/main">
  <xdr:twoCellAnchor editAs="oneCell">
    <xdr:from>
      <xdr:col>13</xdr:col>
      <xdr:colOff>15414</xdr:colOff>
      <xdr:row>23</xdr:row>
      <xdr:rowOff>118630</xdr:rowOff>
    </xdr:from>
    <xdr:to>
      <xdr:col>17</xdr:col>
      <xdr:colOff>235896</xdr:colOff>
      <xdr:row>30</xdr:row>
      <xdr:rowOff>67195</xdr:rowOff>
    </xdr:to>
    <xdr:pic>
      <xdr:nvPicPr>
        <xdr:cNvPr id="2" name="Afbeelding 1">
          <a:extLst>
            <a:ext uri="{FF2B5EF4-FFF2-40B4-BE49-F238E27FC236}">
              <a16:creationId xmlns:a16="http://schemas.microsoft.com/office/drawing/2014/main" id="{CA9666AA-4A42-4970-A3E8-4EC39B12273D}"/>
            </a:ext>
          </a:extLst>
        </xdr:cNvPr>
        <xdr:cNvPicPr>
          <a:picLocks noChangeAspect="1" noChangeArrowheads="1"/>
        </xdr:cNvPicPr>
      </xdr:nvPicPr>
      <xdr:blipFill>
        <a:blip xmlns:r="http://schemas.openxmlformats.org/officeDocument/2006/relationships" r:embed="rId1">
          <a:grayscl/>
          <a:extLst>
            <a:ext uri="{BEBA8EAE-BF5A-486C-A8C5-ECC9F3942E4B}">
              <a14:imgProps xmlns:a14="http://schemas.microsoft.com/office/drawing/2010/main">
                <a14:imgLayer r:embed="rId2">
                  <a14:imgEffect>
                    <a14:sharpenSoften amount="50000"/>
                  </a14:imgEffect>
                  <a14:imgEffect>
                    <a14:saturation sat="0"/>
                  </a14:imgEffect>
                  <a14:imgEffect>
                    <a14:brightnessContrast bright="-40000" contrast="40000"/>
                  </a14:imgEffect>
                </a14:imgLayer>
              </a14:imgProps>
            </a:ext>
            <a:ext uri="{28A0092B-C50C-407E-A947-70E740481C1C}">
              <a14:useLocalDpi xmlns:a14="http://schemas.microsoft.com/office/drawing/2010/main" val="0"/>
            </a:ext>
          </a:extLst>
        </a:blip>
        <a:srcRect/>
        <a:stretch>
          <a:fillRect/>
        </a:stretch>
      </xdr:blipFill>
      <xdr:spPr bwMode="auto">
        <a:xfrm>
          <a:off x="12855114" y="4690630"/>
          <a:ext cx="4471035" cy="12820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jelle\Documents\Climate%20Cleanup\CSC%20certificering\Gebouwen\1%20materialisatie%20&amp;%20Koolstof%20berekenen\Urban%20Climate%20Architects\Climate_Cleanup_NCRB_CalculationTool_v3.2.xlsx" TargetMode="External"/><Relationship Id="rId1" Type="http://schemas.openxmlformats.org/officeDocument/2006/relationships/externalLinkPath" Target="/Users/jelle/Documents/Climate%20Cleanup/CSC%20certificering/Gebouwen/1%20materialisatie%20&amp;%20Koolstof%20berekenen/Urban%20Climate%20Architects/Climate_Cleanup_NCRB_CalculationTool_v3.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ad me first"/>
      <sheetName val="Report"/>
      <sheetName val="Project&amp;DataInput"/>
      <sheetName val="ManufacturerList"/>
      <sheetName val="ProductList"/>
      <sheetName val="UnitSelect"/>
      <sheetName val="NCRB_CalculationModule"/>
      <sheetName val="EPD_Database"/>
      <sheetName val="Wood_Database"/>
      <sheetName val="OtherProducts_Database"/>
      <sheetName val="Climate_Cleanup_NCRB_Calculatio"/>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CF289F5-268F-4377-ACFF-B23D65B0BBFC}" name="DataInput" displayName="DataInput" ref="D1:O98" totalsRowShown="0" headerRowDxfId="80">
  <tableColumns count="12">
    <tableColumn id="20" xr3:uid="{24D49686-ADBA-4BF2-9A2F-601BC6A170A9}" name="Main material type" dataDxfId="79" dataCellStyle="Verklarende tekst"/>
    <tableColumn id="21" xr3:uid="{AEA0FEA4-C7D5-492D-BC30-7B657E3273A2}" name="Product category" dataDxfId="78" dataCellStyle="Verklarende tekst"/>
    <tableColumn id="1" xr3:uid="{6583D89C-D7E4-4425-AD61-B2CCCCA4B2B3}" name="Product description" dataDxfId="77" dataCellStyle="Verklarende tekst"/>
    <tableColumn id="22" xr3:uid="{014AA517-14D8-4E7F-9354-577235FBB780}" name="Source type" dataDxfId="76" dataCellStyle="Standaard"/>
    <tableColumn id="2" xr3:uid="{859BE6AE-872F-4A78-A43E-851111411122}" name="Manufacturer" dataDxfId="75" dataCellStyle="Standaard"/>
    <tableColumn id="3" xr3:uid="{220D630B-31E9-4644-84C4-6D4BAFF71DD9}" name="Product selection from source" dataDxfId="74" dataCellStyle="Standaard"/>
    <tableColumn id="4" xr3:uid="{E31120FB-43A7-403B-B30E-F2F305DED5FC}" name="Quantity of product" dataDxfId="73" dataCellStyle="Standaard"/>
    <tableColumn id="5" xr3:uid="{28C28034-D06A-4EFE-AC58-A7FD1CA93F91}" name="Unit" dataDxfId="72" dataCellStyle="Standaard"/>
    <tableColumn id="23" xr3:uid="{73B8F528-0BDB-425C-BE7D-2686EDBF9EEC}" name="First lifespan [years]" dataDxfId="71" dataCellStyle="Standaard"/>
    <tableColumn id="7" xr3:uid="{D88472BE-5FD8-475E-BC0C-373B1B493199}" name="Reused lifespan [years]" dataDxfId="70" dataCellStyle="Standaard"/>
    <tableColumn id="6" xr3:uid="{1FD8C8B8-9486-49DF-97F0-82EB5D3CFF88}" name="Reusability variable [%]" dataDxfId="69" dataCellStyle="Procent"/>
    <tableColumn id="17" xr3:uid="{3E090926-5286-4A39-A924-6862CB5D6DE0}" name="EPD number" dataDxfId="68" dataCellStyle="Berekening">
      <calculatedColumnFormula array="1">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calculatedColumnFormula>
    </tableColumn>
  </tableColumns>
  <tableStyleInfo name="TableStyleMedium2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BFAB7FB-8E12-45C1-8359-4FDC7449967C}" name="CalculationModule" displayName="CalculationModule" ref="A12:H109" totalsRowShown="0" dataDxfId="67" headerRowCellStyle="Standaard" dataCellStyle="Berekening">
  <autoFilter ref="A12:H109" xr:uid="{8BFAB7FB-8E12-45C1-8359-4FDC7449967C}"/>
  <tableColumns count="8">
    <tableColumn id="12" xr3:uid="{D449E003-45CC-4E01-A8A0-96DE5AAE6336}" name="EPD number" dataDxfId="66" dataCellStyle="Berekening">
      <calculatedColumnFormula>'Project&amp;DataInput'!$O2</calculatedColumnFormula>
    </tableColumn>
    <tableColumn id="10" xr3:uid="{941D698E-4685-4FE7-9F45-B690AD45FA96}" name="Product name" dataDxfId="65" dataCellStyle="Berekening">
      <calculatedColumnFormula>_xlfn.IFNA(_xlfn.XLOOKUP(CalculationModule[[#This Row],[EPD number]],EPD_Database[EPD registration number],EPD_Database[Product name]),IF('Project&amp;DataInput'!$I2=0,"",'Project&amp;DataInput'!$I2))</calculatedColumnFormula>
    </tableColumn>
    <tableColumn id="11" xr3:uid="{5566D217-EA46-4D45-A366-534548FD3C6F}" name="Product quantity" dataDxfId="64" dataCellStyle="Berekening">
      <calculatedColumnFormula>_xlfn.CONCAT('Project&amp;DataInput'!$J2," ",'Project&amp;DataInput'!$K2)</calculatedColumnFormula>
    </tableColumn>
    <tableColumn id="1" xr3:uid="{9445D6F5-31EC-4B40-A036-E13DBC99E8EA}" name="Carbon content _x000a_[kg CO2e/unit]" dataDxfId="63" dataCellStyle="Berekening">
      <calculatedColumnFormula>IF('Project&amp;DataInput'!$G2="EPD available",_xlfn.XLOOKUP(CalculationModule[[#This Row],[EPD number]],EPD_Database[EPD registration number],EPD_Database[A1/A1-A3 Biogenic carbon content]),
IF('Project&amp;DataInput'!$G2="Wood product (no EPD)",-1*IF('Project&amp;DataInput'!$K2="kg",1,_xlfn.XLOOKUP(CalculationModule[[#This Row],[Product name]],Wood_Database[Wood species],Wood_Database[Density w 12% moisture (kg/m³)]))*_xlfn.XLOOKUP(CalculationModule[[#This Row],[Product name]],Wood_Database[Wood species],Wood_Database[Mean estimated CO2]),
IF('Project&amp;DataInput'!$G2="Other products (no EPD)",IF(_xlfn.XLOOKUP(CalculationModule[[#This Row],[Product name]],OtherProducts_Database[Product],OtherProducts_Database[CO2-storage (kgCO2e/kg)])&lt;0,1,-1)*IF('Project&amp;DataInput'!$K2="kg",1,_xlfn.XLOOKUP(CalculationModule[[#This Row],[Product name]],OtherProducts_Database[Product],OtherProducts_Database[Density (kg/m3)]))*_xlfn.XLOOKUP(CalculationModule[[#This Row],[Product name]],OtherProducts_Database[Product],OtherProducts_Database[CO2-storage (kgCO2e/kg)]),"")))</calculatedColumnFormula>
    </tableColumn>
    <tableColumn id="2" xr3:uid="{5BF4D86B-3455-4A15-8A15-106CEFE3B130}" name="Total biogenic carbon (CSC) [kg CO2e]" dataDxfId="62" dataCellStyle="Berekening">
      <calculatedColumnFormula>IFERROR('Project&amp;DataInput'!$J2*CalculationModule[[#This Row],[Carbon content 
'[kg CO2e/unit']]],"")</calculatedColumnFormula>
    </tableColumn>
    <tableColumn id="3" xr3:uid="{DD4E639F-1699-4C58-9A51-E6CB0074B6D4}" name="Total lifespan [years]" dataDxfId="61" dataCellStyle="Berekening">
      <calculatedColumnFormula>IF(IF('Project&amp;DataInput'!$G2="EPD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'Project&amp;DataInput'!$L2)+'Project&amp;DataInput'!$M2*'Project&amp;DataInput'!$N2=0,"",
IF('Project&amp;DataInput'!$G2="EPD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'Project&amp;DataInput'!$L2)+'Project&amp;DataInput'!$M2*'Project&amp;DataInput'!$N2)</calculatedColumnFormula>
    </tableColumn>
    <tableColumn id="15" xr3:uid="{01A43C84-7B64-45CD-9E29-C6A64AA75B5A}" name="Main material type" dataDxfId="60" dataCellStyle="Berekening">
      <calculatedColumnFormula>IF('Project&amp;DataInput'!$D2=0,"",'Project&amp;DataInput'!$D2)</calculatedColumnFormula>
    </tableColumn>
    <tableColumn id="16" xr3:uid="{A5FE779A-F6CA-49E2-8644-DCC54F8E3D8A}" name="Product category" dataDxfId="59" dataCellStyle="Berekening">
      <calculatedColumnFormula>IF('Project&amp;DataInput'!$E2=0,"",'Project&amp;DataInput'!$E2)</calculatedColumnFormula>
    </tableColumn>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B2AE0C01-0857-4F16-AEC8-D0B21972E58C}" name="Calculation_overview" displayName="Calculation_overview" ref="A1:D9" totalsRowShown="0" headerRowDxfId="58" dataDxfId="57">
  <tableColumns count="4">
    <tableColumn id="1" xr3:uid="{6E5EABDC-BCC4-4916-B4E7-CD4AA27098DF}" name="Symbol &amp; function" dataDxfId="56"/>
    <tableColumn id="2" xr3:uid="{36D575E7-C81C-4E84-AEB9-3EFAAF04D29D}" name="Description" dataDxfId="55"/>
    <tableColumn id="3" xr3:uid="{2FBED5B5-B5BA-45A8-A824-CC9D394E0F3B}" name="Value" dataDxfId="54" dataCellStyle="Berekening"/>
    <tableColumn id="4" xr3:uid="{028D8E1D-0415-46D8-BABB-13E1CB4DCBED}" name="Unit" dataDxfId="53"/>
  </tableColumns>
  <tableStyleInfo name="TableStyleMedium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042CAC7-4660-461D-9C48-F011B3F2C5CE}" name="EPD_Database" displayName="EPD_Database" ref="A2:M71" totalsRowShown="0">
  <autoFilter ref="A2:M71" xr:uid="{F042CAC7-4660-461D-9C48-F011B3F2C5CE}"/>
  <tableColumns count="13">
    <tableColumn id="3" xr3:uid="{C5AC5285-36CC-41FF-A6DC-436E6468C628}" name="Product category" dataCellStyle="Standaard"/>
    <tableColumn id="4" xr3:uid="{5D99230F-9309-45F9-902D-8C7D2DA3AEED}" name="Product material" dataCellStyle="Standaard"/>
    <tableColumn id="1" xr3:uid="{63F4B803-B48B-481A-8787-A62DE6F3006B}" name="EPD registration number"/>
    <tableColumn id="24" xr3:uid="{6C420E62-10FF-4C0D-B9F8-3BEBF8D3E9B0}" name="Manufacturer"/>
    <tableColumn id="23" xr3:uid="{9DE9E279-15AB-458D-967A-DA5A844C52B1}" name="Product name"/>
    <tableColumn id="2" xr3:uid="{332B0FCA-AD90-4F26-9F96-7FB1D040B4D2}" name="Valid_x000a_until" dataDxfId="52"/>
    <tableColumn id="6" xr3:uid="{3BABD649-CE59-4E6D-AE4E-1767F36E7432}" name="Declared unit"/>
    <tableColumn id="7" xr3:uid="{B1DA9C1C-7FE2-4D69-B067-49AAE12CFD2D}" name="Reference Service Life (RSL)"/>
    <tableColumn id="45" xr3:uid="{4EF591D8-E436-4787-A411-EE14944F2909}" name="A1/A1-A3 Biogenic carbon content" dataDxfId="51" dataCellStyle="Berekening">
      <calculatedColumnFormula>_xlfn.IFNA([1]!EPD_Database[[#This Row],[A1 GWP-biogenic]],[1]!EPD_Database[[#This Row],[A1-A3 GWP-biogenic]])</calculatedColumnFormula>
    </tableColumn>
    <tableColumn id="33" xr3:uid="{167274CD-A7A8-40C5-BB9A-ED468DAA143B}" name="A1 GWP-biogenic" dataDxfId="50"/>
    <tableColumn id="35" xr3:uid="{ABE3AF3F-BB8D-41D8-92FF-0FE15D53F71F}" name="A2 GWP-biogenic" dataDxfId="49"/>
    <tableColumn id="37" xr3:uid="{4EA407D0-D42A-4B7E-AACE-BEECED693705}" name="A3 GWP-biogenic" dataDxfId="48"/>
    <tableColumn id="39" xr3:uid="{FBDF993F-CF92-4355-B0D9-F1BBA70FD769}" name="A1-A3 GWP-biogenic" dataDxfId="47"/>
  </tableColumns>
  <tableStyleInfo name="TableStyleMedium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1FE7866-B771-4F0F-A9E6-5AE3C46B7652}" name="Wood_Database" displayName="Wood_Database" ref="A1:G113" totalsRowShown="0" headerRowDxfId="46" headerRowCellStyle="Procent">
  <autoFilter ref="A1:G113" xr:uid="{C1FE7866-B771-4F0F-A9E6-5AE3C46B7652}"/>
  <tableColumns count="7">
    <tableColumn id="1" xr3:uid="{79CDEA6C-AC18-4C19-8D23-9149628293F6}" name="Wood species" dataDxfId="45"/>
    <tableColumn id="2" xr3:uid="{56B948FB-9D73-4A28-9E8A-1B347381639F}" name="Density w 12% moisture (kg/m³)" dataDxfId="44" dataCellStyle="Berekening"/>
    <tableColumn id="3" xr3:uid="{2D8FF63F-D5A1-4505-BC09-6881F3EB84CD}" name="Mean estimated CO2" dataDxfId="43" dataCellStyle="Procent"/>
    <tableColumn id="4" xr3:uid="{F249AC9A-E8CD-48FC-9E12-74442CB8E817}" name="±" dataDxfId="42"/>
    <tableColumn id="5" xr3:uid="{6EB85F69-9641-4D97-8D97-79D7352429C8}" name="Spread estimated CO2" dataDxfId="41" dataCellStyle="Procent"/>
    <tableColumn id="6" xr3:uid="{7EA33BD0-8F5A-48B7-B9A2-D54BDA8DEFBE}" name="Source1" dataCellStyle="Hyperlink"/>
    <tableColumn id="7" xr3:uid="{11E110FF-8EF9-4328-9865-98AA1C255172}" name="Source2" dataDxfId="40" dataCellStyle="Hyperlink"/>
  </tableColumns>
  <tableStyleInfo name="TableStyleMedium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F3E28D8-1A4F-472F-A5F9-FD22645E0080}" name="DeciduousWoods" displayName="DeciduousWoods" ref="I1:L24" totalsRowCount="1" headerRowDxfId="39" dataDxfId="38">
  <tableColumns count="4">
    <tableColumn id="1" xr3:uid="{198476A0-F6BC-43B4-BD56-FF8F709ACE21}" name="Deciduous trees " totalsRowLabel="Average" dataDxfId="37" totalsRowDxfId="36"/>
    <tableColumn id="2" xr3:uid="{399EC70B-5DFC-4F8B-B65A-6590AA812EED}" name="Mean CO2" totalsRowFunction="average" dataDxfId="35" totalsRowDxfId="34" dataCellStyle="Procent"/>
    <tableColumn id="3" xr3:uid="{587E070D-C6CD-4223-B9E9-4E4A3618FABC}" name="±" totalsRowLabel="±" dataDxfId="33" totalsRowDxfId="32"/>
    <tableColumn id="4" xr3:uid="{B00F23F6-6AC3-4854-A44D-9180BC74AA6A}" name="Spread CO2" totalsRowFunction="average" dataDxfId="31" totalsRowDxfId="30" dataCellStyle="Procent"/>
  </tableColumns>
  <tableStyleInfo name="TableStyleMedium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EF39822-5A8B-480A-8620-2AF45C8E77B6}" name="ConiferousWoods" displayName="ConiferousWoods" ref="N1:Q23" totalsRowCount="1" headerRowDxfId="29" dataDxfId="28">
  <tableColumns count="4">
    <tableColumn id="1" xr3:uid="{1117C17D-FB7B-4781-9D72-C2491EDAFEC3}" name="Coniferous trees" totalsRowLabel="Average" dataDxfId="27" totalsRowDxfId="26"/>
    <tableColumn id="2" xr3:uid="{0FAFCF1F-F7B0-4F5E-9829-ADFAF80AF969}" name="Mean CO2" totalsRowFunction="average" dataDxfId="25" totalsRowDxfId="24" dataCellStyle="Procent"/>
    <tableColumn id="3" xr3:uid="{09D015A3-0D81-4282-8668-C8C2A536F172}" name="±" totalsRowLabel="±" dataDxfId="23" totalsRowDxfId="22"/>
    <tableColumn id="4" xr3:uid="{D0926D21-2D51-4A7D-B892-44A4B06334C2}" name="Spread CO2" totalsRowFunction="average" dataDxfId="21" totalsRowDxfId="20" dataCellStyle="Procent"/>
  </tableColumns>
  <tableStyleInfo name="TableStyleMedium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1136229C-85FE-4B2E-96EB-3D97519CD892}" name="OtherProducts_Database" displayName="OtherProducts_Database" ref="A1:E4" totalsRowShown="0">
  <autoFilter ref="A1:E4" xr:uid="{1136229C-85FE-4B2E-96EB-3D97519CD892}"/>
  <tableColumns count="5">
    <tableColumn id="1" xr3:uid="{6AD9DE81-6603-46FB-9B0E-B3A548C075EE}" name="Product"/>
    <tableColumn id="3" xr3:uid="{10F52F4E-3009-47EA-8FD7-0A65ED1753C2}" name="CO2-storage (kgCO2e/kg)"/>
    <tableColumn id="7" xr3:uid="{0D8BA6FB-BB59-4B04-A2E9-91EA499C3ABC}" name="Density (kg/m3)"/>
    <tableColumn id="11" xr3:uid="{CD73B240-E7D9-4194-9590-6B623C979580}" name="Source1"/>
    <tableColumn id="12" xr3:uid="{BC5F0F4E-DAB2-41E4-AD81-12A4CE204C87}" name="Source2"/>
  </tableColumns>
  <tableStyleInfo name="TableStyleMedium1"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csc@climatecleanup.org" TargetMode="External"/></Relationships>
</file>

<file path=xl/worksheets/_rels/sheet10.xml.rels><?xml version="1.0" encoding="UTF-8" standalone="yes"?>
<Relationships xmlns="http://schemas.openxmlformats.org/package/2006/relationships"><Relationship Id="rId1" Type="http://schemas.openxmlformats.org/officeDocument/2006/relationships/table" Target="../tables/table8.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limatecleanup.org/ncrb-tool"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table" Target="../tables/table3.xml"/></Relationships>
</file>

<file path=xl/worksheets/_rels/sheet8.xml.rels><?xml version="1.0" encoding="UTF-8" standalone="yes"?>
<Relationships xmlns="http://schemas.openxmlformats.org/package/2006/relationships"><Relationship Id="rId13" Type="http://schemas.openxmlformats.org/officeDocument/2006/relationships/hyperlink" Target="https://api.environdec.com/api/v1/EPDLibrary/Files/c0fe6d2a-a5d4-4602-74c3-08dba3f6d3f1/Data" TargetMode="External"/><Relationship Id="rId18" Type="http://schemas.openxmlformats.org/officeDocument/2006/relationships/hyperlink" Target="https://api.environdec.com/api/v1/EPDLibrary/Files/8840d05c-8b04-443f-74c1-08dba3f6d3f1/Data" TargetMode="External"/><Relationship Id="rId26" Type="http://schemas.openxmlformats.org/officeDocument/2006/relationships/hyperlink" Target="https://api.environdec.com/api/v1/EPDLibrary/Files/a04ff060-022e-4a71-180c-08db312e2dc4/Data" TargetMode="External"/><Relationship Id="rId39" Type="http://schemas.openxmlformats.org/officeDocument/2006/relationships/hyperlink" Target="https://derix.de/media/free-documents/Environmental_Product_Declaration_glued_laminated_timber_12_02_2024_ENGL.pdf" TargetMode="External"/><Relationship Id="rId21" Type="http://schemas.openxmlformats.org/officeDocument/2006/relationships/hyperlink" Target="https://api.environdec.com/api/v1/EPDLibrary/Files/79ebe526-89b3-4cc7-86d9-08db523a4d9e/Data" TargetMode="External"/><Relationship Id="rId34" Type="http://schemas.openxmlformats.org/officeDocument/2006/relationships/hyperlink" Target="https://api.environdec.com/api/v1/EPDLibrary/Files/c900df79-5c86-4797-b097-08daac2bcf89/Data" TargetMode="External"/><Relationship Id="rId42" Type="http://schemas.openxmlformats.org/officeDocument/2006/relationships/hyperlink" Target="https://api.environdec.com/api/v1/EPDLibrary/Files/a7c09370-3ebe-4622-6da9-08daec826d00/Data" TargetMode="External"/><Relationship Id="rId47" Type="http://schemas.openxmlformats.org/officeDocument/2006/relationships/hyperlink" Target="https://api.environdec.com/api/v1/EPDLibrary/Files/8d0a16a5-41dd-49e4-9fcf-08d8f8b9d146/Data" TargetMode="External"/><Relationship Id="rId50" Type="http://schemas.openxmlformats.org/officeDocument/2006/relationships/hyperlink" Target="https://epd-online.com/EmbeddedEpdList/Detail?id=14960" TargetMode="External"/><Relationship Id="rId55" Type="http://schemas.openxmlformats.org/officeDocument/2006/relationships/hyperlink" Target="https://forbo.blob.core.windows.net/forbodocuments/13127/Marmoleum%20Sheet%202.0%202.5%20mm-EPD_April%202023.pdf" TargetMode="External"/><Relationship Id="rId63" Type="http://schemas.openxmlformats.org/officeDocument/2006/relationships/comments" Target="../comments1.xml"/><Relationship Id="rId7" Type="http://schemas.openxmlformats.org/officeDocument/2006/relationships/hyperlink" Target="https://www.storaenso.com/-/media/documents/download-center/certificates/wood-products-approvals-and-certificates/epd/stora-enso-epd-industrial-components-2021.pdf" TargetMode="External"/><Relationship Id="rId2" Type="http://schemas.openxmlformats.org/officeDocument/2006/relationships/hyperlink" Target="https://www.storaenso.com/-/media/documents/download-center/certificates/wood-products-approvals-and-certificates/epd/stora-enso-epd-thermowood-2021.pdf" TargetMode="External"/><Relationship Id="rId16" Type="http://schemas.openxmlformats.org/officeDocument/2006/relationships/hyperlink" Target="https://api.environdec.com/api/v1/EPDLibrary/Files/a565c240-df73-49a2-9e32-08db7e35bd3c/Data" TargetMode="External"/><Relationship Id="rId29" Type="http://schemas.openxmlformats.org/officeDocument/2006/relationships/hyperlink" Target="https://api.environdec.com/api/v1/EPDLibrary/Files/1cc62720-8203-46b2-381d-08db075a85ef/Data" TargetMode="External"/><Relationship Id="rId11" Type="http://schemas.openxmlformats.org/officeDocument/2006/relationships/hyperlink" Target="https://www.storaenso.com/-/media/documents/download-center/certificates/wood-products-approvals-and-certificates/epd/stora-enso-epd-multiple-glued-lvl-g.pdf" TargetMode="External"/><Relationship Id="rId24" Type="http://schemas.openxmlformats.org/officeDocument/2006/relationships/hyperlink" Target="https://api.environdec.com/api/v1/EPDLibrary/Files/c493cf4c-157d-4ea2-ab4f-08db4497f421/Data" TargetMode="External"/><Relationship Id="rId32" Type="http://schemas.openxmlformats.org/officeDocument/2006/relationships/hyperlink" Target="https://api.environdec.com/api/v1/EPDLibrary/Files/714b7892-dd5a-4f92-e119-08dad11ff8e7/Data" TargetMode="External"/><Relationship Id="rId37" Type="http://schemas.openxmlformats.org/officeDocument/2006/relationships/hyperlink" Target="https://ecococon.eu/assets/downloads/epd_ecococon_2022.pdf" TargetMode="External"/><Relationship Id="rId40" Type="http://schemas.openxmlformats.org/officeDocument/2006/relationships/hyperlink" Target="https://api.environdec.com/api/v1/EPDLibrary/Files/a7c09370-3ebe-4622-6da9-08daec826d00/Data" TargetMode="External"/><Relationship Id="rId45" Type="http://schemas.openxmlformats.org/officeDocument/2006/relationships/hyperlink" Target="https://api.environdec.com/api/v1/EPDLibrary/Files/c291a828-4ece-4f08-cefa-08daa1eb7336/Data" TargetMode="External"/><Relationship Id="rId53" Type="http://schemas.openxmlformats.org/officeDocument/2006/relationships/hyperlink" Target="https://api.environdec.com/api/v1/EPDLibrary/Files/d46e4574-e1b8-40f1-26cd-08db6dcad7ba/Data" TargetMode="External"/><Relationship Id="rId58" Type="http://schemas.openxmlformats.org/officeDocument/2006/relationships/hyperlink" Target="https://www.mrpi.nl/epd-files/epd/1.1.00439.2023_MRPI-EPD_Gevelpaneel%20populier_FINAL.pdf" TargetMode="External"/><Relationship Id="rId5" Type="http://schemas.openxmlformats.org/officeDocument/2006/relationships/hyperlink" Target="https://www.storaenso.com/-/media/documents/download-center/certificates/wood-products-approvals-and-certificates/epd/stora-enso-epd-classic-planed-2021.pdf" TargetMode="External"/><Relationship Id="rId61" Type="http://schemas.openxmlformats.org/officeDocument/2006/relationships/vmlDrawing" Target="../drawings/vmlDrawing1.vml"/><Relationship Id="rId19" Type="http://schemas.openxmlformats.org/officeDocument/2006/relationships/hyperlink" Target="https://api.environdec.com/api/v1/EPDLibrary/Files/5dd34924-961b-4cb5-8e97-08db7203e99c/Data" TargetMode="External"/><Relationship Id="rId14" Type="http://schemas.openxmlformats.org/officeDocument/2006/relationships/hyperlink" Target="https://api.environdec.com/api/v1/EPDLibrary/Files/ecd39d2a-5be5-486b-7527-08dba3f6d3f1/Data" TargetMode="External"/><Relationship Id="rId22" Type="http://schemas.openxmlformats.org/officeDocument/2006/relationships/hyperlink" Target="https://api.environdec.com/api/v1/EPDLibrary/Files/43bcc8d7-b04b-4ced-86e2-08db523a4d9e/Data" TargetMode="External"/><Relationship Id="rId27" Type="http://schemas.openxmlformats.org/officeDocument/2006/relationships/hyperlink" Target="https://api.environdec.com/api/v1/EPDLibrary/Files/42552af4-1cb0-40b6-381e-08db075a85ef/Data" TargetMode="External"/><Relationship Id="rId30" Type="http://schemas.openxmlformats.org/officeDocument/2006/relationships/hyperlink" Target="https://api.environdec.com/api/v1/EPDLibrary/Files/f3726483-b16e-4cc3-398a-08dae36a7faa/Data" TargetMode="External"/><Relationship Id="rId35" Type="http://schemas.openxmlformats.org/officeDocument/2006/relationships/hyperlink" Target="https://api.environdec.com/api/v1/EPDLibrary/Files/c291a828-4ece-4f08-cefa-08daa1eb7336/Data" TargetMode="External"/><Relationship Id="rId43" Type="http://schemas.openxmlformats.org/officeDocument/2006/relationships/hyperlink" Target="https://api.environdec.com/api/v1/EPDLibrary/Files/f3726483-b16e-4cc3-398a-08dae36a7faa/Data" TargetMode="External"/><Relationship Id="rId48" Type="http://schemas.openxmlformats.org/officeDocument/2006/relationships/hyperlink" Target="https://epd-online.com/EmbeddedEpdList/Detail?id=18588" TargetMode="External"/><Relationship Id="rId56" Type="http://schemas.openxmlformats.org/officeDocument/2006/relationships/hyperlink" Target="https://epd-online.com/EmbeddedEpdList/Detail?id=16517" TargetMode="External"/><Relationship Id="rId8" Type="http://schemas.openxmlformats.org/officeDocument/2006/relationships/hyperlink" Target="https://www.storaenso.com/-/media/documents/download-center/certificates/wood-products-approvals-and-certificates/epd/stora-enso-epd-cladding-and-decking-2021.pdf" TargetMode="External"/><Relationship Id="rId51" Type="http://schemas.openxmlformats.org/officeDocument/2006/relationships/hyperlink" Target="https://api.environdec.com/api/v1/EPDLibrary/Files/0df0fd4d-a219-47d5-6014-08db94c6ebcd/Data" TargetMode="External"/><Relationship Id="rId3" Type="http://schemas.openxmlformats.org/officeDocument/2006/relationships/hyperlink" Target="https://www.storaenso.com/-/media/documents/download-center/certificates/wood-products-approvals-and-certificates/epd/stora-enso-epd-kvh-2021.pdf" TargetMode="External"/><Relationship Id="rId12" Type="http://schemas.openxmlformats.org/officeDocument/2006/relationships/hyperlink" Target="https://api.environdec.com/api/v1/EPDLibrary/Files/60f2d0f1-b922-48df-76b0-08dba3f6d3f1/Data" TargetMode="External"/><Relationship Id="rId17" Type="http://schemas.openxmlformats.org/officeDocument/2006/relationships/hyperlink" Target="https://api.environdec.com/api/v1/EPDLibrary/Files/e4e492e8-6cec-4c6f-9e27-08db7e35bd3c/Data" TargetMode="External"/><Relationship Id="rId25" Type="http://schemas.openxmlformats.org/officeDocument/2006/relationships/hyperlink" Target="https://api.environdec.com/api/v1/EPDLibrary/Files/0b25f5ba-2bd7-4ca0-ce2b-08db351f0eff/Data" TargetMode="External"/><Relationship Id="rId33" Type="http://schemas.openxmlformats.org/officeDocument/2006/relationships/hyperlink" Target="https://api.environdec.com/api/v1/EPDLibrary/Files/5a203e91-1495-43e8-9037-08dabb52e166/Data" TargetMode="External"/><Relationship Id="rId38" Type="http://schemas.openxmlformats.org/officeDocument/2006/relationships/hyperlink" Target="https://derix.de/media/free-documents/Environmental_Product_Declaration_cross_laminated_timber_14_04_2024%20ENGL.pdf" TargetMode="External"/><Relationship Id="rId46" Type="http://schemas.openxmlformats.org/officeDocument/2006/relationships/hyperlink" Target="https://api.environdec.com/api/v1/EPDLibrary/Files/c291a828-4ece-4f08-cefa-08daa1eb7336/Data" TargetMode="External"/><Relationship Id="rId59" Type="http://schemas.openxmlformats.org/officeDocument/2006/relationships/hyperlink" Target="https://www.mrpi.nl/epd-files/epd/1.1.00441.2023_MRPI-EPD_Gevelpaneel%20frake_FINAL.pdf" TargetMode="External"/><Relationship Id="rId20" Type="http://schemas.openxmlformats.org/officeDocument/2006/relationships/hyperlink" Target="https://api.environdec.com/api/v1/EPDLibrary/Files/48545e8d-811c-49bb-2666-08db6dcad7ba/Data" TargetMode="External"/><Relationship Id="rId41" Type="http://schemas.openxmlformats.org/officeDocument/2006/relationships/hyperlink" Target="https://api.environdec.com/api/v1/EPDLibrary/Files/a7c09370-3ebe-4622-6da9-08daec826d00/Data" TargetMode="External"/><Relationship Id="rId54" Type="http://schemas.openxmlformats.org/officeDocument/2006/relationships/hyperlink" Target="https://epd-online.com/EmbeddedEpdList/Detail?id=12657" TargetMode="External"/><Relationship Id="rId62" Type="http://schemas.openxmlformats.org/officeDocument/2006/relationships/table" Target="../tables/table4.xml"/><Relationship Id="rId1" Type="http://schemas.openxmlformats.org/officeDocument/2006/relationships/hyperlink" Target="https://www.storaenso.com/-/media/documents/download-center/certificates/wood-products-approvals-and-certificates/epd/stora-enso-epd-clt---october-2023.pdf" TargetMode="External"/><Relationship Id="rId6" Type="http://schemas.openxmlformats.org/officeDocument/2006/relationships/hyperlink" Target="https://www.storaenso.com/-/media/documents/download-center/certificates/wood-products-approvals-and-certificates/epd/stora-enso-epd-classic-sawn-2021.pdf" TargetMode="External"/><Relationship Id="rId15" Type="http://schemas.openxmlformats.org/officeDocument/2006/relationships/hyperlink" Target="https://api.environdec.com/api/v1/EPDLibrary/Files/6913db47-cf0c-48a2-2bda-08db9442c318/Data" TargetMode="External"/><Relationship Id="rId23" Type="http://schemas.openxmlformats.org/officeDocument/2006/relationships/hyperlink" Target="https://api.environdec.com/api/v1/EPDLibrary/Files/d4300cff-c731-4659-86d4-08db523a4d9e/Data" TargetMode="External"/><Relationship Id="rId28" Type="http://schemas.openxmlformats.org/officeDocument/2006/relationships/hyperlink" Target="https://api.environdec.com/api/v1/EPDLibrary/Files/a7c09370-3ebe-4622-6da9-08daec826d00/Data" TargetMode="External"/><Relationship Id="rId36" Type="http://schemas.openxmlformats.org/officeDocument/2006/relationships/hyperlink" Target="https://api.environdec.com/api/v1/EPDLibrary/Files/1aff1261-15af-4c60-2853-08da9039bb30/Data" TargetMode="External"/><Relationship Id="rId49" Type="http://schemas.openxmlformats.org/officeDocument/2006/relationships/hyperlink" Target="https://epd-online.com/EmbeddedEpdList/Detail?id=17266" TargetMode="External"/><Relationship Id="rId57" Type="http://schemas.openxmlformats.org/officeDocument/2006/relationships/hyperlink" Target="https://www.mrpi.nl/epd-files/epd/1.1.00440.2023_MRPI-EPD_Gevelpaneel%20vuren_FINAL.pdf" TargetMode="External"/><Relationship Id="rId10" Type="http://schemas.openxmlformats.org/officeDocument/2006/relationships/hyperlink" Target="https://www.storaenso.com/-/media/documents/download-center/certificates/wood-products-approvals-and-certificates/epd/stora-enso-epd-lvl-rib-panel---october-2023.pdf" TargetMode="External"/><Relationship Id="rId31" Type="http://schemas.openxmlformats.org/officeDocument/2006/relationships/hyperlink" Target="https://api.environdec.com/api/v1/EPDLibrary/Files/aaf8fb03-dca5-48ef-8366-08dad6f6494e/Data" TargetMode="External"/><Relationship Id="rId44" Type="http://schemas.openxmlformats.org/officeDocument/2006/relationships/hyperlink" Target="https://api.environdec.com/api/v1/EPDLibrary/Files/aaf8fb03-dca5-48ef-8366-08dad6f6494e/Data" TargetMode="External"/><Relationship Id="rId52" Type="http://schemas.openxmlformats.org/officeDocument/2006/relationships/hyperlink" Target="https://epd-online.com/EmbeddedEpdList/Detail?id=14958" TargetMode="External"/><Relationship Id="rId60" Type="http://schemas.openxmlformats.org/officeDocument/2006/relationships/hyperlink" Target="https://nbd-online.nl/download/49429-Environmental-Product-Declaration" TargetMode="External"/><Relationship Id="rId4" Type="http://schemas.openxmlformats.org/officeDocument/2006/relationships/hyperlink" Target="https://www.storaenso.com/-/media/documents/download-center/certificates/wood-products-approvals-and-certificates/epd/stora-enso-epd-lvl---october-2023.pdf" TargetMode="External"/><Relationship Id="rId9" Type="http://schemas.openxmlformats.org/officeDocument/2006/relationships/hyperlink" Target="https://www.storaenso.com/-/media/documents/download-center/certificates/wood-products-approvals-and-certificates/epd/stora-enso-epd-clt-rib-panel---october-2023.pdf" TargetMode="External"/></Relationships>
</file>

<file path=xl/worksheets/_rels/sheet9.xml.rels><?xml version="1.0" encoding="UTF-8" standalone="yes"?>
<Relationships xmlns="http://schemas.openxmlformats.org/package/2006/relationships"><Relationship Id="rId26" Type="http://schemas.openxmlformats.org/officeDocument/2006/relationships/hyperlink" Target="https://www.sciencedirect.com/science/article/abs/pii/S0961953403000333" TargetMode="External"/><Relationship Id="rId21" Type="http://schemas.openxmlformats.org/officeDocument/2006/relationships/hyperlink" Target="https://www.sciencedirect.com/science/article/abs/pii/S0961953403000333" TargetMode="External"/><Relationship Id="rId42" Type="http://schemas.openxmlformats.org/officeDocument/2006/relationships/hyperlink" Target="https://www.houtinfo.nl/node/224" TargetMode="External"/><Relationship Id="rId47" Type="http://schemas.openxmlformats.org/officeDocument/2006/relationships/hyperlink" Target="https://www.wood-database.com/balsam-fir/" TargetMode="External"/><Relationship Id="rId63" Type="http://schemas.openxmlformats.org/officeDocument/2006/relationships/hyperlink" Target="https://www.wood-database.com/tamarack/" TargetMode="External"/><Relationship Id="rId68" Type="http://schemas.openxmlformats.org/officeDocument/2006/relationships/hyperlink" Target="https://www.wood-database.com/black-cherry/" TargetMode="External"/><Relationship Id="rId84" Type="http://schemas.openxmlformats.org/officeDocument/2006/relationships/table" Target="../tables/table6.xml"/><Relationship Id="rId16" Type="http://schemas.openxmlformats.org/officeDocument/2006/relationships/hyperlink" Target="https://www.sciencedirect.com/science/article/abs/pii/S0961953403000333" TargetMode="External"/><Relationship Id="rId11" Type="http://schemas.openxmlformats.org/officeDocument/2006/relationships/hyperlink" Target="https://www.sciencedirect.com/science/article/abs/pii/S0961953403000333" TargetMode="External"/><Relationship Id="rId32" Type="http://schemas.openxmlformats.org/officeDocument/2006/relationships/hyperlink" Target="https://www.sciencedirect.com/science/article/abs/pii/S0961953403000333" TargetMode="External"/><Relationship Id="rId37" Type="http://schemas.openxmlformats.org/officeDocument/2006/relationships/hyperlink" Target="https://www.sciencedirect.com/science/article/abs/pii/S0961953403000333" TargetMode="External"/><Relationship Id="rId53" Type="http://schemas.openxmlformats.org/officeDocument/2006/relationships/hyperlink" Target="https://www.wood-database.com/black-ash/" TargetMode="External"/><Relationship Id="rId58" Type="http://schemas.openxmlformats.org/officeDocument/2006/relationships/hyperlink" Target="https://www.wood-database.com/jack-pine/" TargetMode="External"/><Relationship Id="rId74" Type="http://schemas.openxmlformats.org/officeDocument/2006/relationships/hyperlink" Target="https://www.wood-database.com/western-hemlock/" TargetMode="External"/><Relationship Id="rId79" Type="http://schemas.openxmlformats.org/officeDocument/2006/relationships/hyperlink" Target="https://www.wood-database.com/american-beech/" TargetMode="External"/><Relationship Id="rId5" Type="http://schemas.openxmlformats.org/officeDocument/2006/relationships/hyperlink" Target="https://www.sciencedirect.com/science/article/abs/pii/S0961953403000333" TargetMode="External"/><Relationship Id="rId19" Type="http://schemas.openxmlformats.org/officeDocument/2006/relationships/hyperlink" Target="https://www.sciencedirect.com/science/article/abs/pii/S0961953403000333" TargetMode="External"/><Relationship Id="rId14" Type="http://schemas.openxmlformats.org/officeDocument/2006/relationships/hyperlink" Target="https://www.sciencedirect.com/science/article/abs/pii/S0961953403000333" TargetMode="External"/><Relationship Id="rId22" Type="http://schemas.openxmlformats.org/officeDocument/2006/relationships/hyperlink" Target="https://www.sciencedirect.com/science/article/abs/pii/S0961953403000333" TargetMode="External"/><Relationship Id="rId27" Type="http://schemas.openxmlformats.org/officeDocument/2006/relationships/hyperlink" Target="https://www.sciencedirect.com/science/article/abs/pii/S0961953403000333" TargetMode="External"/><Relationship Id="rId30" Type="http://schemas.openxmlformats.org/officeDocument/2006/relationships/hyperlink" Target="https://www.sciencedirect.com/science/article/abs/pii/S0961953403000333" TargetMode="External"/><Relationship Id="rId35" Type="http://schemas.openxmlformats.org/officeDocument/2006/relationships/hyperlink" Target="https://www.sciencedirect.com/science/article/abs/pii/S0961953403000333" TargetMode="External"/><Relationship Id="rId43" Type="http://schemas.openxmlformats.org/officeDocument/2006/relationships/hyperlink" Target="https://www.houtinfo.nl/node/255" TargetMode="External"/><Relationship Id="rId48" Type="http://schemas.openxmlformats.org/officeDocument/2006/relationships/hyperlink" Target="https://www.wood-database.com/box-elder/" TargetMode="External"/><Relationship Id="rId56" Type="http://schemas.openxmlformats.org/officeDocument/2006/relationships/hyperlink" Target="https://www.wood-database.com/red-oak/" TargetMode="External"/><Relationship Id="rId64" Type="http://schemas.openxmlformats.org/officeDocument/2006/relationships/hyperlink" Target="https://www.wood-database.com/western-larch/" TargetMode="External"/><Relationship Id="rId69" Type="http://schemas.openxmlformats.org/officeDocument/2006/relationships/hyperlink" Target="https://www.wood-database.com/sitka-spruce/" TargetMode="External"/><Relationship Id="rId77" Type="http://schemas.openxmlformats.org/officeDocument/2006/relationships/hyperlink" Target="https://www.wood-database.com/yellow-birch/" TargetMode="External"/><Relationship Id="rId8" Type="http://schemas.openxmlformats.org/officeDocument/2006/relationships/hyperlink" Target="https://www.sciencedirect.com/science/article/abs/pii/S0961953403000333" TargetMode="External"/><Relationship Id="rId51" Type="http://schemas.openxmlformats.org/officeDocument/2006/relationships/hyperlink" Target="https://www.wood-database.com/red-maple/" TargetMode="External"/><Relationship Id="rId72" Type="http://schemas.openxmlformats.org/officeDocument/2006/relationships/hyperlink" Target="https://www.wood-database.com/black-walnut/" TargetMode="External"/><Relationship Id="rId80" Type="http://schemas.openxmlformats.org/officeDocument/2006/relationships/hyperlink" Target="https://www.researchgate.net/publication/287808853_Carbon_content_in_Juvenile_and_mature_wood_of_Scots_Pine_Pinus_sylyestris_L" TargetMode="External"/><Relationship Id="rId85" Type="http://schemas.openxmlformats.org/officeDocument/2006/relationships/table" Target="../tables/table7.xml"/><Relationship Id="rId3" Type="http://schemas.openxmlformats.org/officeDocument/2006/relationships/hyperlink" Target="https://www.sciencedirect.com/science/article/abs/pii/S0961953403000333" TargetMode="External"/><Relationship Id="rId12" Type="http://schemas.openxmlformats.org/officeDocument/2006/relationships/hyperlink" Target="https://www.sciencedirect.com/science/article/abs/pii/S0961953403000333" TargetMode="External"/><Relationship Id="rId17" Type="http://schemas.openxmlformats.org/officeDocument/2006/relationships/hyperlink" Target="https://www.sciencedirect.com/science/article/abs/pii/S0961953403000333" TargetMode="External"/><Relationship Id="rId25" Type="http://schemas.openxmlformats.org/officeDocument/2006/relationships/hyperlink" Target="https://www.sciencedirect.com/science/article/abs/pii/S0961953403000333" TargetMode="External"/><Relationship Id="rId33" Type="http://schemas.openxmlformats.org/officeDocument/2006/relationships/hyperlink" Target="https://www.sciencedirect.com/science/article/abs/pii/S0961953403000333" TargetMode="External"/><Relationship Id="rId38" Type="http://schemas.openxmlformats.org/officeDocument/2006/relationships/hyperlink" Target="https://www.sciencedirect.com/science/article/abs/pii/S0961953403000333" TargetMode="External"/><Relationship Id="rId46" Type="http://schemas.openxmlformats.org/officeDocument/2006/relationships/hyperlink" Target="https://www.wood-database.com/pacific-silver-fir/" TargetMode="External"/><Relationship Id="rId59" Type="http://schemas.openxmlformats.org/officeDocument/2006/relationships/hyperlink" Target="https://www.wood-database.com/ponderosa-pine/" TargetMode="External"/><Relationship Id="rId67" Type="http://schemas.openxmlformats.org/officeDocument/2006/relationships/hyperlink" Target="https://www.wood-database.com/quaking-aspen/" TargetMode="External"/><Relationship Id="rId20" Type="http://schemas.openxmlformats.org/officeDocument/2006/relationships/hyperlink" Target="https://www.sciencedirect.com/science/article/abs/pii/S0961953403000333" TargetMode="External"/><Relationship Id="rId41" Type="http://schemas.openxmlformats.org/officeDocument/2006/relationships/hyperlink" Target="https://www.sciencedirect.com/science/article/abs/pii/S0961953403000333" TargetMode="External"/><Relationship Id="rId54" Type="http://schemas.openxmlformats.org/officeDocument/2006/relationships/hyperlink" Target="https://www.wood-database.com/white-ash/" TargetMode="External"/><Relationship Id="rId62" Type="http://schemas.openxmlformats.org/officeDocument/2006/relationships/hyperlink" Target="https://www.wood-database.com/?s=carya" TargetMode="External"/><Relationship Id="rId70" Type="http://schemas.openxmlformats.org/officeDocument/2006/relationships/hyperlink" Target="https://www.wood-database.com/white-spruce/" TargetMode="External"/><Relationship Id="rId75" Type="http://schemas.openxmlformats.org/officeDocument/2006/relationships/hyperlink" Target="https://www.wood-database.com/eastern-hemlock/" TargetMode="External"/><Relationship Id="rId83" Type="http://schemas.openxmlformats.org/officeDocument/2006/relationships/table" Target="../tables/table5.xml"/><Relationship Id="rId1" Type="http://schemas.openxmlformats.org/officeDocument/2006/relationships/hyperlink" Target="https://opslagco2inhout.nl/motivatie" TargetMode="External"/><Relationship Id="rId6" Type="http://schemas.openxmlformats.org/officeDocument/2006/relationships/hyperlink" Target="https://www.sciencedirect.com/science/article/abs/pii/S0961953403000333" TargetMode="External"/><Relationship Id="rId15" Type="http://schemas.openxmlformats.org/officeDocument/2006/relationships/hyperlink" Target="https://www.sciencedirect.com/science/article/abs/pii/S0961953403000333" TargetMode="External"/><Relationship Id="rId23" Type="http://schemas.openxmlformats.org/officeDocument/2006/relationships/hyperlink" Target="https://www.sciencedirect.com/science/article/abs/pii/S0961953403000333" TargetMode="External"/><Relationship Id="rId28" Type="http://schemas.openxmlformats.org/officeDocument/2006/relationships/hyperlink" Target="https://www.sciencedirect.com/science/article/abs/pii/S0961953403000333" TargetMode="External"/><Relationship Id="rId36" Type="http://schemas.openxmlformats.org/officeDocument/2006/relationships/hyperlink" Target="https://www.sciencedirect.com/science/article/abs/pii/S0961953403000333" TargetMode="External"/><Relationship Id="rId49" Type="http://schemas.openxmlformats.org/officeDocument/2006/relationships/hyperlink" Target="https://www.wood-database.com/bigleaf-maple/" TargetMode="External"/><Relationship Id="rId57" Type="http://schemas.openxmlformats.org/officeDocument/2006/relationships/hyperlink" Target="https://www.wood-database.com/lodgepole-pine/" TargetMode="External"/><Relationship Id="rId10" Type="http://schemas.openxmlformats.org/officeDocument/2006/relationships/hyperlink" Target="https://www.sciencedirect.com/science/article/abs/pii/S0961953403000333" TargetMode="External"/><Relationship Id="rId31" Type="http://schemas.openxmlformats.org/officeDocument/2006/relationships/hyperlink" Target="https://www.sciencedirect.com/science/article/abs/pii/S0961953403000333" TargetMode="External"/><Relationship Id="rId44" Type="http://schemas.openxmlformats.org/officeDocument/2006/relationships/hyperlink" Target="https://www.wood-database.com/western-red-cedar/" TargetMode="External"/><Relationship Id="rId52" Type="http://schemas.openxmlformats.org/officeDocument/2006/relationships/hyperlink" Target="https://www.wood-database.com/red-alder/" TargetMode="External"/><Relationship Id="rId60" Type="http://schemas.openxmlformats.org/officeDocument/2006/relationships/hyperlink" Target="https://www.wood-database.com/red-pine/" TargetMode="External"/><Relationship Id="rId65" Type="http://schemas.openxmlformats.org/officeDocument/2006/relationships/hyperlink" Target="https://www.wood-database.com/sycamore/" TargetMode="External"/><Relationship Id="rId73" Type="http://schemas.openxmlformats.org/officeDocument/2006/relationships/hyperlink" Target="https://www.wood-database.com/butternut/" TargetMode="External"/><Relationship Id="rId78" Type="http://schemas.openxmlformats.org/officeDocument/2006/relationships/hyperlink" Target="https://www.wood-database.com/paper-birch/" TargetMode="External"/><Relationship Id="rId81" Type="http://schemas.openxmlformats.org/officeDocument/2006/relationships/printerSettings" Target="../printerSettings/printerSettings4.bin"/><Relationship Id="rId4" Type="http://schemas.openxmlformats.org/officeDocument/2006/relationships/hyperlink" Target="https://www.sciencedirect.com/science/article/abs/pii/S0961953403000333" TargetMode="External"/><Relationship Id="rId9" Type="http://schemas.openxmlformats.org/officeDocument/2006/relationships/hyperlink" Target="https://www.sciencedirect.com/science/article/abs/pii/S0961953403000333" TargetMode="External"/><Relationship Id="rId13" Type="http://schemas.openxmlformats.org/officeDocument/2006/relationships/hyperlink" Target="https://www.sciencedirect.com/science/article/abs/pii/S0961953403000333" TargetMode="External"/><Relationship Id="rId18" Type="http://schemas.openxmlformats.org/officeDocument/2006/relationships/hyperlink" Target="https://www.sciencedirect.com/science/article/abs/pii/S0961953403000333" TargetMode="External"/><Relationship Id="rId39" Type="http://schemas.openxmlformats.org/officeDocument/2006/relationships/hyperlink" Target="https://www.sciencedirect.com/science/article/abs/pii/S0961953403000333" TargetMode="External"/><Relationship Id="rId34" Type="http://schemas.openxmlformats.org/officeDocument/2006/relationships/hyperlink" Target="https://www.sciencedirect.com/science/article/abs/pii/S0961953403000333" TargetMode="External"/><Relationship Id="rId50" Type="http://schemas.openxmlformats.org/officeDocument/2006/relationships/hyperlink" Target="https://www.wood-database.com/hard-maple/" TargetMode="External"/><Relationship Id="rId55" Type="http://schemas.openxmlformats.org/officeDocument/2006/relationships/hyperlink" Target="https://www.wood-database.com/white-oak/" TargetMode="External"/><Relationship Id="rId76" Type="http://schemas.openxmlformats.org/officeDocument/2006/relationships/hyperlink" Target="https://www.wood-database.com/northern-white-cedar/" TargetMode="External"/><Relationship Id="rId7" Type="http://schemas.openxmlformats.org/officeDocument/2006/relationships/hyperlink" Target="https://www.sciencedirect.com/science/article/abs/pii/S0961953403000333" TargetMode="External"/><Relationship Id="rId71" Type="http://schemas.openxmlformats.org/officeDocument/2006/relationships/hyperlink" Target="https://www.wood-database.com/?s=salix" TargetMode="External"/><Relationship Id="rId2" Type="http://schemas.openxmlformats.org/officeDocument/2006/relationships/hyperlink" Target="https://www.houtinfo.nl/node/190" TargetMode="External"/><Relationship Id="rId29" Type="http://schemas.openxmlformats.org/officeDocument/2006/relationships/hyperlink" Target="https://www.sciencedirect.com/science/article/abs/pii/S0961953403000333" TargetMode="External"/><Relationship Id="rId24" Type="http://schemas.openxmlformats.org/officeDocument/2006/relationships/hyperlink" Target="https://www.sciencedirect.com/science/article/abs/pii/S0961953403000333" TargetMode="External"/><Relationship Id="rId40" Type="http://schemas.openxmlformats.org/officeDocument/2006/relationships/hyperlink" Target="https://www.sciencedirect.com/science/article/abs/pii/S0961953403000333" TargetMode="External"/><Relationship Id="rId45" Type="http://schemas.openxmlformats.org/officeDocument/2006/relationships/hyperlink" Target="https://www.wood-database.com/alaskan-yellow-cedar/" TargetMode="External"/><Relationship Id="rId66" Type="http://schemas.openxmlformats.org/officeDocument/2006/relationships/hyperlink" Target="https://www.wood-database.com/black-cottonwood/" TargetMode="External"/><Relationship Id="rId61" Type="http://schemas.openxmlformats.org/officeDocument/2006/relationships/hyperlink" Target="https://www.wood-database.com/eastern-white-pine/" TargetMode="External"/><Relationship Id="rId82"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461CE-6D06-4498-B4C8-4156196AA529}">
  <sheetPr>
    <tabColor theme="0" tint="-0.499984740745262"/>
  </sheetPr>
  <dimension ref="A1:AC35"/>
  <sheetViews>
    <sheetView workbookViewId="0">
      <selection activeCell="K11" sqref="K11:N30"/>
    </sheetView>
  </sheetViews>
  <sheetFormatPr defaultRowHeight="14.4" x14ac:dyDescent="0.3"/>
  <cols>
    <col min="5" max="5" width="2.88671875" customWidth="1"/>
    <col min="10" max="10" width="2.88671875" customWidth="1"/>
    <col min="14" max="14" width="9.109375" customWidth="1"/>
    <col min="15" max="15" width="2.88671875" customWidth="1"/>
    <col min="20" max="20" width="2.88671875" customWidth="1"/>
    <col min="25" max="25" width="2.88671875" customWidth="1"/>
  </cols>
  <sheetData>
    <row r="1" spans="1:29" ht="23.4" x14ac:dyDescent="0.45">
      <c r="A1" s="105" t="s">
        <v>380</v>
      </c>
    </row>
    <row r="2" spans="1:29" ht="18" x14ac:dyDescent="0.35">
      <c r="A2" s="123" t="s">
        <v>381</v>
      </c>
      <c r="B2" s="123"/>
      <c r="C2" s="123"/>
      <c r="D2" s="123"/>
      <c r="F2" s="123" t="s">
        <v>387</v>
      </c>
      <c r="G2" s="123"/>
      <c r="H2" s="123"/>
      <c r="I2" s="123"/>
    </row>
    <row r="3" spans="1:29" x14ac:dyDescent="0.3">
      <c r="A3" s="98"/>
      <c r="B3" t="s">
        <v>382</v>
      </c>
      <c r="F3" s="103" t="s">
        <v>388</v>
      </c>
      <c r="G3" t="s">
        <v>389</v>
      </c>
    </row>
    <row r="4" spans="1:29" x14ac:dyDescent="0.3">
      <c r="A4" s="99"/>
      <c r="B4" t="s">
        <v>383</v>
      </c>
      <c r="F4" s="107" t="s">
        <v>388</v>
      </c>
      <c r="G4" s="127" t="s">
        <v>390</v>
      </c>
      <c r="H4" s="128"/>
      <c r="I4" s="128"/>
    </row>
    <row r="5" spans="1:29" x14ac:dyDescent="0.3">
      <c r="A5" s="100"/>
      <c r="B5" t="s">
        <v>384</v>
      </c>
      <c r="F5" s="108" t="s">
        <v>388</v>
      </c>
      <c r="G5" s="127"/>
      <c r="H5" s="128"/>
      <c r="I5" s="128"/>
    </row>
    <row r="6" spans="1:29" x14ac:dyDescent="0.3">
      <c r="A6" s="101"/>
      <c r="B6" t="s">
        <v>385</v>
      </c>
      <c r="F6" s="8" t="s">
        <v>391</v>
      </c>
      <c r="G6" t="s">
        <v>392</v>
      </c>
    </row>
    <row r="7" spans="1:29" x14ac:dyDescent="0.3">
      <c r="A7" s="102"/>
      <c r="B7" t="s">
        <v>386</v>
      </c>
    </row>
    <row r="9" spans="1:29" ht="23.4" x14ac:dyDescent="0.45">
      <c r="A9" s="105" t="s">
        <v>393</v>
      </c>
    </row>
    <row r="10" spans="1:29" ht="18" x14ac:dyDescent="0.35">
      <c r="A10" s="124" t="s">
        <v>426</v>
      </c>
      <c r="B10" s="125"/>
      <c r="C10" s="125"/>
      <c r="D10" s="126"/>
      <c r="F10" s="135" t="s">
        <v>400</v>
      </c>
      <c r="G10" s="136"/>
      <c r="H10" s="136"/>
      <c r="I10" s="137"/>
      <c r="K10" s="141" t="s">
        <v>401</v>
      </c>
      <c r="L10" s="142"/>
      <c r="M10" s="142"/>
      <c r="N10" s="143"/>
      <c r="P10" s="138" t="s">
        <v>402</v>
      </c>
      <c r="Q10" s="139"/>
      <c r="R10" s="139"/>
      <c r="S10" s="140"/>
      <c r="U10" s="138" t="s">
        <v>403</v>
      </c>
      <c r="V10" s="139"/>
      <c r="W10" s="139"/>
      <c r="X10" s="140"/>
      <c r="Z10" s="138" t="s">
        <v>397</v>
      </c>
      <c r="AA10" s="139"/>
      <c r="AB10" s="139"/>
      <c r="AC10" s="140"/>
    </row>
    <row r="11" spans="1:29" x14ac:dyDescent="0.3">
      <c r="A11" s="129" t="s">
        <v>394</v>
      </c>
      <c r="B11" s="130"/>
      <c r="C11" s="130"/>
      <c r="D11" s="131"/>
      <c r="F11" s="129" t="s">
        <v>447</v>
      </c>
      <c r="G11" s="130"/>
      <c r="H11" s="130"/>
      <c r="I11" s="131"/>
      <c r="K11" s="129" t="s">
        <v>395</v>
      </c>
      <c r="L11" s="130"/>
      <c r="M11" s="130"/>
      <c r="N11" s="131"/>
      <c r="P11" s="129" t="s">
        <v>396</v>
      </c>
      <c r="Q11" s="130"/>
      <c r="R11" s="130"/>
      <c r="S11" s="131"/>
      <c r="U11" s="129" t="s">
        <v>398</v>
      </c>
      <c r="V11" s="130"/>
      <c r="W11" s="130"/>
      <c r="X11" s="131"/>
      <c r="Z11" s="129" t="s">
        <v>399</v>
      </c>
      <c r="AA11" s="130"/>
      <c r="AB11" s="130"/>
      <c r="AC11" s="131"/>
    </row>
    <row r="12" spans="1:29" x14ac:dyDescent="0.3">
      <c r="A12" s="129"/>
      <c r="B12" s="130"/>
      <c r="C12" s="130"/>
      <c r="D12" s="131"/>
      <c r="F12" s="129"/>
      <c r="G12" s="130"/>
      <c r="H12" s="130"/>
      <c r="I12" s="131"/>
      <c r="K12" s="129"/>
      <c r="L12" s="130"/>
      <c r="M12" s="130"/>
      <c r="N12" s="131"/>
      <c r="P12" s="129"/>
      <c r="Q12" s="130"/>
      <c r="R12" s="130"/>
      <c r="S12" s="131"/>
      <c r="U12" s="129"/>
      <c r="V12" s="130"/>
      <c r="W12" s="130"/>
      <c r="X12" s="131"/>
      <c r="Z12" s="129"/>
      <c r="AA12" s="130"/>
      <c r="AB12" s="130"/>
      <c r="AC12" s="131"/>
    </row>
    <row r="13" spans="1:29" x14ac:dyDescent="0.3">
      <c r="A13" s="129"/>
      <c r="B13" s="130"/>
      <c r="C13" s="130"/>
      <c r="D13" s="131"/>
      <c r="F13" s="129"/>
      <c r="G13" s="130"/>
      <c r="H13" s="130"/>
      <c r="I13" s="131"/>
      <c r="K13" s="129"/>
      <c r="L13" s="130"/>
      <c r="M13" s="130"/>
      <c r="N13" s="131"/>
      <c r="P13" s="129"/>
      <c r="Q13" s="130"/>
      <c r="R13" s="130"/>
      <c r="S13" s="131"/>
      <c r="U13" s="129"/>
      <c r="V13" s="130"/>
      <c r="W13" s="130"/>
      <c r="X13" s="131"/>
      <c r="Z13" s="129"/>
      <c r="AA13" s="130"/>
      <c r="AB13" s="130"/>
      <c r="AC13" s="131"/>
    </row>
    <row r="14" spans="1:29" x14ac:dyDescent="0.3">
      <c r="A14" s="129"/>
      <c r="B14" s="130"/>
      <c r="C14" s="130"/>
      <c r="D14" s="131"/>
      <c r="F14" s="129"/>
      <c r="G14" s="130"/>
      <c r="H14" s="130"/>
      <c r="I14" s="131"/>
      <c r="K14" s="129"/>
      <c r="L14" s="130"/>
      <c r="M14" s="130"/>
      <c r="N14" s="131"/>
      <c r="P14" s="129"/>
      <c r="Q14" s="130"/>
      <c r="R14" s="130"/>
      <c r="S14" s="131"/>
      <c r="U14" s="129"/>
      <c r="V14" s="130"/>
      <c r="W14" s="130"/>
      <c r="X14" s="131"/>
      <c r="Z14" s="129"/>
      <c r="AA14" s="130"/>
      <c r="AB14" s="130"/>
      <c r="AC14" s="131"/>
    </row>
    <row r="15" spans="1:29" x14ac:dyDescent="0.3">
      <c r="A15" s="129"/>
      <c r="B15" s="130"/>
      <c r="C15" s="130"/>
      <c r="D15" s="131"/>
      <c r="F15" s="129"/>
      <c r="G15" s="130"/>
      <c r="H15" s="130"/>
      <c r="I15" s="131"/>
      <c r="K15" s="129"/>
      <c r="L15" s="130"/>
      <c r="M15" s="130"/>
      <c r="N15" s="131"/>
      <c r="P15" s="129"/>
      <c r="Q15" s="130"/>
      <c r="R15" s="130"/>
      <c r="S15" s="131"/>
      <c r="U15" s="129"/>
      <c r="V15" s="130"/>
      <c r="W15" s="130"/>
      <c r="X15" s="131"/>
      <c r="Z15" s="129"/>
      <c r="AA15" s="130"/>
      <c r="AB15" s="130"/>
      <c r="AC15" s="131"/>
    </row>
    <row r="16" spans="1:29" x14ac:dyDescent="0.3">
      <c r="A16" s="129"/>
      <c r="B16" s="130"/>
      <c r="C16" s="130"/>
      <c r="D16" s="131"/>
      <c r="F16" s="129"/>
      <c r="G16" s="130"/>
      <c r="H16" s="130"/>
      <c r="I16" s="131"/>
      <c r="K16" s="129"/>
      <c r="L16" s="130"/>
      <c r="M16" s="130"/>
      <c r="N16" s="131"/>
      <c r="P16" s="129"/>
      <c r="Q16" s="130"/>
      <c r="R16" s="130"/>
      <c r="S16" s="131"/>
      <c r="U16" s="129"/>
      <c r="V16" s="130"/>
      <c r="W16" s="130"/>
      <c r="X16" s="131"/>
      <c r="Z16" s="129"/>
      <c r="AA16" s="130"/>
      <c r="AB16" s="130"/>
      <c r="AC16" s="131"/>
    </row>
    <row r="17" spans="1:29" x14ac:dyDescent="0.3">
      <c r="A17" s="129"/>
      <c r="B17" s="130"/>
      <c r="C17" s="130"/>
      <c r="D17" s="131"/>
      <c r="F17" s="129"/>
      <c r="G17" s="130"/>
      <c r="H17" s="130"/>
      <c r="I17" s="131"/>
      <c r="K17" s="129"/>
      <c r="L17" s="130"/>
      <c r="M17" s="130"/>
      <c r="N17" s="131"/>
      <c r="P17" s="129"/>
      <c r="Q17" s="130"/>
      <c r="R17" s="130"/>
      <c r="S17" s="131"/>
      <c r="U17" s="129"/>
      <c r="V17" s="130"/>
      <c r="W17" s="130"/>
      <c r="X17" s="131"/>
      <c r="Z17" s="129"/>
      <c r="AA17" s="130"/>
      <c r="AB17" s="130"/>
      <c r="AC17" s="131"/>
    </row>
    <row r="18" spans="1:29" x14ac:dyDescent="0.3">
      <c r="A18" s="129"/>
      <c r="B18" s="130"/>
      <c r="C18" s="130"/>
      <c r="D18" s="131"/>
      <c r="F18" s="129"/>
      <c r="G18" s="130"/>
      <c r="H18" s="130"/>
      <c r="I18" s="131"/>
      <c r="K18" s="129"/>
      <c r="L18" s="130"/>
      <c r="M18" s="130"/>
      <c r="N18" s="131"/>
      <c r="P18" s="129"/>
      <c r="Q18" s="130"/>
      <c r="R18" s="130"/>
      <c r="S18" s="131"/>
      <c r="U18" s="129"/>
      <c r="V18" s="130"/>
      <c r="W18" s="130"/>
      <c r="X18" s="131"/>
      <c r="Z18" s="129"/>
      <c r="AA18" s="130"/>
      <c r="AB18" s="130"/>
      <c r="AC18" s="131"/>
    </row>
    <row r="19" spans="1:29" x14ac:dyDescent="0.3">
      <c r="A19" s="129"/>
      <c r="B19" s="130"/>
      <c r="C19" s="130"/>
      <c r="D19" s="131"/>
      <c r="F19" s="129"/>
      <c r="G19" s="130"/>
      <c r="H19" s="130"/>
      <c r="I19" s="131"/>
      <c r="K19" s="129"/>
      <c r="L19" s="130"/>
      <c r="M19" s="130"/>
      <c r="N19" s="131"/>
      <c r="P19" s="129"/>
      <c r="Q19" s="130"/>
      <c r="R19" s="130"/>
      <c r="S19" s="131"/>
      <c r="U19" s="129"/>
      <c r="V19" s="130"/>
      <c r="W19" s="130"/>
      <c r="X19" s="131"/>
      <c r="Z19" s="129"/>
      <c r="AA19" s="130"/>
      <c r="AB19" s="130"/>
      <c r="AC19" s="131"/>
    </row>
    <row r="20" spans="1:29" x14ac:dyDescent="0.3">
      <c r="A20" s="129"/>
      <c r="B20" s="130"/>
      <c r="C20" s="130"/>
      <c r="D20" s="131"/>
      <c r="F20" s="129"/>
      <c r="G20" s="130"/>
      <c r="H20" s="130"/>
      <c r="I20" s="131"/>
      <c r="K20" s="129"/>
      <c r="L20" s="130"/>
      <c r="M20" s="130"/>
      <c r="N20" s="131"/>
      <c r="P20" s="129"/>
      <c r="Q20" s="130"/>
      <c r="R20" s="130"/>
      <c r="S20" s="131"/>
      <c r="U20" s="129"/>
      <c r="V20" s="130"/>
      <c r="W20" s="130"/>
      <c r="X20" s="131"/>
      <c r="Z20" s="129"/>
      <c r="AA20" s="130"/>
      <c r="AB20" s="130"/>
      <c r="AC20" s="131"/>
    </row>
    <row r="21" spans="1:29" x14ac:dyDescent="0.3">
      <c r="A21" s="129"/>
      <c r="B21" s="130"/>
      <c r="C21" s="130"/>
      <c r="D21" s="131"/>
      <c r="F21" s="129"/>
      <c r="G21" s="130"/>
      <c r="H21" s="130"/>
      <c r="I21" s="131"/>
      <c r="K21" s="129"/>
      <c r="L21" s="130"/>
      <c r="M21" s="130"/>
      <c r="N21" s="131"/>
      <c r="P21" s="129"/>
      <c r="Q21" s="130"/>
      <c r="R21" s="130"/>
      <c r="S21" s="131"/>
      <c r="U21" s="129"/>
      <c r="V21" s="130"/>
      <c r="W21" s="130"/>
      <c r="X21" s="131"/>
      <c r="Z21" s="129"/>
      <c r="AA21" s="130"/>
      <c r="AB21" s="130"/>
      <c r="AC21" s="131"/>
    </row>
    <row r="22" spans="1:29" x14ac:dyDescent="0.3">
      <c r="A22" s="129"/>
      <c r="B22" s="130"/>
      <c r="C22" s="130"/>
      <c r="D22" s="131"/>
      <c r="F22" s="129"/>
      <c r="G22" s="130"/>
      <c r="H22" s="130"/>
      <c r="I22" s="131"/>
      <c r="K22" s="129"/>
      <c r="L22" s="130"/>
      <c r="M22" s="130"/>
      <c r="N22" s="131"/>
      <c r="P22" s="129"/>
      <c r="Q22" s="130"/>
      <c r="R22" s="130"/>
      <c r="S22" s="131"/>
      <c r="U22" s="129"/>
      <c r="V22" s="130"/>
      <c r="W22" s="130"/>
      <c r="X22" s="131"/>
      <c r="Z22" s="129"/>
      <c r="AA22" s="130"/>
      <c r="AB22" s="130"/>
      <c r="AC22" s="131"/>
    </row>
    <row r="23" spans="1:29" x14ac:dyDescent="0.3">
      <c r="A23" s="129"/>
      <c r="B23" s="130"/>
      <c r="C23" s="130"/>
      <c r="D23" s="131"/>
      <c r="F23" s="129"/>
      <c r="G23" s="130"/>
      <c r="H23" s="130"/>
      <c r="I23" s="131"/>
      <c r="K23" s="129"/>
      <c r="L23" s="130"/>
      <c r="M23" s="130"/>
      <c r="N23" s="131"/>
      <c r="P23" s="129"/>
      <c r="Q23" s="130"/>
      <c r="R23" s="130"/>
      <c r="S23" s="131"/>
      <c r="U23" s="129"/>
      <c r="V23" s="130"/>
      <c r="W23" s="130"/>
      <c r="X23" s="131"/>
      <c r="Z23" s="129"/>
      <c r="AA23" s="130"/>
      <c r="AB23" s="130"/>
      <c r="AC23" s="131"/>
    </row>
    <row r="24" spans="1:29" x14ac:dyDescent="0.3">
      <c r="A24" s="129"/>
      <c r="B24" s="130"/>
      <c r="C24" s="130"/>
      <c r="D24" s="131"/>
      <c r="F24" s="129"/>
      <c r="G24" s="130"/>
      <c r="H24" s="130"/>
      <c r="I24" s="131"/>
      <c r="K24" s="129"/>
      <c r="L24" s="130"/>
      <c r="M24" s="130"/>
      <c r="N24" s="131"/>
      <c r="P24" s="129"/>
      <c r="Q24" s="130"/>
      <c r="R24" s="130"/>
      <c r="S24" s="131"/>
      <c r="U24" s="129"/>
      <c r="V24" s="130"/>
      <c r="W24" s="130"/>
      <c r="X24" s="131"/>
      <c r="Z24" s="129"/>
      <c r="AA24" s="130"/>
      <c r="AB24" s="130"/>
      <c r="AC24" s="131"/>
    </row>
    <row r="25" spans="1:29" x14ac:dyDescent="0.3">
      <c r="A25" s="129"/>
      <c r="B25" s="130"/>
      <c r="C25" s="130"/>
      <c r="D25" s="131"/>
      <c r="F25" s="129"/>
      <c r="G25" s="130"/>
      <c r="H25" s="130"/>
      <c r="I25" s="131"/>
      <c r="K25" s="129"/>
      <c r="L25" s="130"/>
      <c r="M25" s="130"/>
      <c r="N25" s="131"/>
      <c r="P25" s="129"/>
      <c r="Q25" s="130"/>
      <c r="R25" s="130"/>
      <c r="S25" s="131"/>
      <c r="U25" s="129"/>
      <c r="V25" s="130"/>
      <c r="W25" s="130"/>
      <c r="X25" s="131"/>
      <c r="Z25" s="129"/>
      <c r="AA25" s="130"/>
      <c r="AB25" s="130"/>
      <c r="AC25" s="131"/>
    </row>
    <row r="26" spans="1:29" x14ac:dyDescent="0.3">
      <c r="A26" s="129"/>
      <c r="B26" s="130"/>
      <c r="C26" s="130"/>
      <c r="D26" s="131"/>
      <c r="F26" s="129"/>
      <c r="G26" s="130"/>
      <c r="H26" s="130"/>
      <c r="I26" s="131"/>
      <c r="K26" s="129"/>
      <c r="L26" s="130"/>
      <c r="M26" s="130"/>
      <c r="N26" s="131"/>
      <c r="P26" s="129"/>
      <c r="Q26" s="130"/>
      <c r="R26" s="130"/>
      <c r="S26" s="131"/>
      <c r="U26" s="129"/>
      <c r="V26" s="130"/>
      <c r="W26" s="130"/>
      <c r="X26" s="131"/>
      <c r="Z26" s="129"/>
      <c r="AA26" s="130"/>
      <c r="AB26" s="130"/>
      <c r="AC26" s="131"/>
    </row>
    <row r="27" spans="1:29" x14ac:dyDescent="0.3">
      <c r="A27" s="129"/>
      <c r="B27" s="130"/>
      <c r="C27" s="130"/>
      <c r="D27" s="131"/>
      <c r="F27" s="129"/>
      <c r="G27" s="130"/>
      <c r="H27" s="130"/>
      <c r="I27" s="131"/>
      <c r="K27" s="129"/>
      <c r="L27" s="130"/>
      <c r="M27" s="130"/>
      <c r="N27" s="131"/>
      <c r="P27" s="129"/>
      <c r="Q27" s="130"/>
      <c r="R27" s="130"/>
      <c r="S27" s="131"/>
      <c r="U27" s="129"/>
      <c r="V27" s="130"/>
      <c r="W27" s="130"/>
      <c r="X27" s="131"/>
      <c r="Z27" s="129"/>
      <c r="AA27" s="130"/>
      <c r="AB27" s="130"/>
      <c r="AC27" s="131"/>
    </row>
    <row r="28" spans="1:29" x14ac:dyDescent="0.3">
      <c r="A28" s="129"/>
      <c r="B28" s="130"/>
      <c r="C28" s="130"/>
      <c r="D28" s="131"/>
      <c r="F28" s="129"/>
      <c r="G28" s="130"/>
      <c r="H28" s="130"/>
      <c r="I28" s="131"/>
      <c r="K28" s="129"/>
      <c r="L28" s="130"/>
      <c r="M28" s="130"/>
      <c r="N28" s="131"/>
      <c r="P28" s="129"/>
      <c r="Q28" s="130"/>
      <c r="R28" s="130"/>
      <c r="S28" s="131"/>
      <c r="U28" s="129"/>
      <c r="V28" s="130"/>
      <c r="W28" s="130"/>
      <c r="X28" s="131"/>
      <c r="Z28" s="129"/>
      <c r="AA28" s="130"/>
      <c r="AB28" s="130"/>
      <c r="AC28" s="131"/>
    </row>
    <row r="29" spans="1:29" x14ac:dyDescent="0.3">
      <c r="A29" s="129"/>
      <c r="B29" s="130"/>
      <c r="C29" s="130"/>
      <c r="D29" s="131"/>
      <c r="F29" s="129"/>
      <c r="G29" s="130"/>
      <c r="H29" s="130"/>
      <c r="I29" s="131"/>
      <c r="K29" s="129"/>
      <c r="L29" s="130"/>
      <c r="M29" s="130"/>
      <c r="N29" s="131"/>
      <c r="P29" s="129"/>
      <c r="Q29" s="130"/>
      <c r="R29" s="130"/>
      <c r="S29" s="131"/>
      <c r="U29" s="129"/>
      <c r="V29" s="130"/>
      <c r="W29" s="130"/>
      <c r="X29" s="131"/>
      <c r="Z29" s="129"/>
      <c r="AA29" s="130"/>
      <c r="AB29" s="130"/>
      <c r="AC29" s="131"/>
    </row>
    <row r="30" spans="1:29" x14ac:dyDescent="0.3">
      <c r="A30" s="132"/>
      <c r="B30" s="133"/>
      <c r="C30" s="133"/>
      <c r="D30" s="134"/>
      <c r="F30" s="132"/>
      <c r="G30" s="133"/>
      <c r="H30" s="133"/>
      <c r="I30" s="134"/>
      <c r="K30" s="132"/>
      <c r="L30" s="133"/>
      <c r="M30" s="133"/>
      <c r="N30" s="134"/>
      <c r="P30" s="132"/>
      <c r="Q30" s="133"/>
      <c r="R30" s="133"/>
      <c r="S30" s="134"/>
      <c r="U30" s="132"/>
      <c r="V30" s="133"/>
      <c r="W30" s="133"/>
      <c r="X30" s="134"/>
      <c r="Z30" s="132"/>
      <c r="AA30" s="133"/>
      <c r="AB30" s="133"/>
      <c r="AC30" s="134"/>
    </row>
    <row r="31" spans="1:29" x14ac:dyDescent="0.3">
      <c r="A31" s="106" t="s">
        <v>404</v>
      </c>
    </row>
    <row r="32" spans="1:29" x14ac:dyDescent="0.3">
      <c r="A32" s="106" t="s">
        <v>444</v>
      </c>
    </row>
    <row r="33" spans="1:1" ht="23.4" x14ac:dyDescent="0.45">
      <c r="A33" s="105" t="s">
        <v>405</v>
      </c>
    </row>
    <row r="34" spans="1:1" x14ac:dyDescent="0.3">
      <c r="A34" t="s">
        <v>406</v>
      </c>
    </row>
    <row r="35" spans="1:1" x14ac:dyDescent="0.3">
      <c r="A35" s="4" t="s">
        <v>445</v>
      </c>
    </row>
  </sheetData>
  <sheetProtection algorithmName="SHA-512" hashValue="Z7j+sRvVfG1jCazKxqIsf45ZplIbMG0pSOwLIrGF9C4K4asE+/ksPbSYqzw7KlBJJZw+gVl4flFfKigdt7x1sA==" saltValue="d7M7fBVJlxcVTu3caJXYEA==" spinCount="100000" sheet="1" objects="1" scenarios="1" selectLockedCells="1"/>
  <mergeCells count="15">
    <mergeCell ref="Z10:AC10"/>
    <mergeCell ref="Z11:AC30"/>
    <mergeCell ref="K10:N10"/>
    <mergeCell ref="K11:N30"/>
    <mergeCell ref="P10:S10"/>
    <mergeCell ref="P11:S30"/>
    <mergeCell ref="U10:X10"/>
    <mergeCell ref="U11:X30"/>
    <mergeCell ref="A2:D2"/>
    <mergeCell ref="F2:I2"/>
    <mergeCell ref="A10:D10"/>
    <mergeCell ref="G4:I5"/>
    <mergeCell ref="A11:D30"/>
    <mergeCell ref="F10:I10"/>
    <mergeCell ref="F11:I30"/>
  </mergeCells>
  <hyperlinks>
    <hyperlink ref="A35" r:id="rId1" xr:uid="{B56C6415-BD21-4A9A-98ED-AB5C6A069C2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8A756-A27B-4CA6-AC12-9D5B3BD97201}">
  <sheetPr>
    <tabColor theme="1"/>
  </sheetPr>
  <dimension ref="A1:E1"/>
  <sheetViews>
    <sheetView workbookViewId="0">
      <selection activeCell="A2" sqref="A2:C2"/>
    </sheetView>
  </sheetViews>
  <sheetFormatPr defaultRowHeight="14.4" x14ac:dyDescent="0.3"/>
  <cols>
    <col min="1" max="1" width="35.6640625" customWidth="1"/>
    <col min="2" max="2" width="24.33203125" bestFit="1" customWidth="1"/>
    <col min="3" max="3" width="17.33203125" bestFit="1" customWidth="1"/>
    <col min="4" max="5" width="28.5546875" customWidth="1"/>
  </cols>
  <sheetData>
    <row r="1" spans="1:5" ht="16.8" x14ac:dyDescent="0.35">
      <c r="A1" t="s">
        <v>346</v>
      </c>
      <c r="B1" t="s">
        <v>366</v>
      </c>
      <c r="C1" t="s">
        <v>360</v>
      </c>
      <c r="D1" t="s">
        <v>175</v>
      </c>
      <c r="E1" t="s">
        <v>176</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9AEA7-BA18-4B59-AA3E-2D3F825B278F}">
  <sheetPr>
    <tabColor rgb="FF00B050"/>
  </sheetPr>
  <dimension ref="A3:S156"/>
  <sheetViews>
    <sheetView tabSelected="1" zoomScale="82" zoomScaleNormal="100" workbookViewId="0">
      <selection activeCell="A36" sqref="A36"/>
    </sheetView>
  </sheetViews>
  <sheetFormatPr defaultRowHeight="17.399999999999999" x14ac:dyDescent="0.45"/>
  <cols>
    <col min="1" max="9" width="9.44140625" style="22" customWidth="1"/>
    <col min="12" max="12" width="26.88671875" customWidth="1"/>
  </cols>
  <sheetData>
    <row r="3" spans="1:19" ht="159.75" customHeight="1" x14ac:dyDescent="0.45">
      <c r="L3" s="87" t="s">
        <v>431</v>
      </c>
      <c r="M3" s="88" t="s">
        <v>375</v>
      </c>
      <c r="O3" s="87" t="s">
        <v>345</v>
      </c>
      <c r="P3" s="88" t="s">
        <v>375</v>
      </c>
      <c r="R3" s="87" t="s">
        <v>6</v>
      </c>
      <c r="S3" s="88" t="s">
        <v>375</v>
      </c>
    </row>
    <row r="4" spans="1:19" ht="30.6" x14ac:dyDescent="0.55000000000000004">
      <c r="A4" s="144" t="str">
        <f>Name</f>
        <v>Appelweg</v>
      </c>
      <c r="B4" s="144"/>
      <c r="C4" s="144"/>
      <c r="D4" s="144"/>
      <c r="E4" s="144"/>
      <c r="F4" s="144"/>
      <c r="G4" s="144"/>
      <c r="H4" s="144"/>
      <c r="I4" s="144"/>
      <c r="L4" s="85" t="s">
        <v>432</v>
      </c>
      <c r="M4" s="86">
        <f>SUMIF(CalculationModule[Main material type],L4,CalculationModule[Total biogenic carbon (CSC) '[kg CO2e']])*-1</f>
        <v>228873.66278333339</v>
      </c>
      <c r="O4" s="85" t="s">
        <v>368</v>
      </c>
      <c r="P4" s="86">
        <f>SUMIF(CalculationModule[Product category],O4,CalculationModule[Total biogenic carbon (CSC) '[kg CO2e']])*-1</f>
        <v>4126.3040000000001</v>
      </c>
      <c r="R4" s="85" t="str" cm="1">
        <f t="array" ref="R4:R8">_xlfn.UNIQUE(CalculationModule[Product name])</f>
        <v>CLT (Cross Laminated Timber)</v>
      </c>
      <c r="S4" s="86">
        <f>SUMIF(CalculationModule[Product name],R4,CalculationModule[Total biogenic carbon (CSC) '[kg CO2e']])</f>
        <v>-582046.28159999999</v>
      </c>
    </row>
    <row r="5" spans="1:19" ht="21.6" x14ac:dyDescent="0.55000000000000004">
      <c r="A5" s="23"/>
      <c r="B5" s="23"/>
      <c r="C5" s="23"/>
      <c r="D5" s="23"/>
      <c r="E5" s="27" t="s">
        <v>166</v>
      </c>
      <c r="F5" s="23"/>
      <c r="G5" s="23"/>
      <c r="H5" s="23"/>
      <c r="I5" s="23"/>
      <c r="L5" s="85" t="s">
        <v>433</v>
      </c>
      <c r="M5" s="86">
        <f>SUMIF(CalculationModule[Main material type],L5,CalculationModule[Total biogenic carbon (CSC) '[kg CO2e']])*-1</f>
        <v>582046.28159999999</v>
      </c>
      <c r="O5" s="85" t="s">
        <v>377</v>
      </c>
      <c r="P5" s="86">
        <f>SUMIF(CalculationModule[Product category],O5,CalculationModule[Total biogenic carbon (CSC) '[kg CO2e']])*-1</f>
        <v>112606.50240000001</v>
      </c>
      <c r="R5" s="85" t="str">
        <v>Vuren (Picea spp)</v>
      </c>
      <c r="S5" s="86">
        <f>SUMIF(CalculationModule[Product name],R5,CalculationModule[Total biogenic carbon (CSC) '[kg CO2e']])</f>
        <v>-220174.05520000006</v>
      </c>
    </row>
    <row r="6" spans="1:19" ht="19.2" x14ac:dyDescent="0.45">
      <c r="E6" s="28" t="str">
        <f>Developer</f>
        <v>Moos</v>
      </c>
      <c r="L6" s="85" t="s">
        <v>434</v>
      </c>
      <c r="M6" s="86">
        <f>SUMIF(CalculationModule[Main material type],L6,CalculationModule[Total biogenic carbon (CSC) '[kg CO2e']])*-1</f>
        <v>0</v>
      </c>
      <c r="O6" s="85" t="s">
        <v>369</v>
      </c>
      <c r="P6" s="86">
        <f>SUMIF(CalculationModule[Product category],O6,CalculationModule[Total biogenic carbon (CSC) '[kg CO2e']])*-1</f>
        <v>604051.90960000001</v>
      </c>
      <c r="R6" s="85" t="str">
        <v>Lariks (Larix decidua)</v>
      </c>
      <c r="S6" s="86">
        <f>SUMIF(CalculationModule[Product name],R6,CalculationModule[Total biogenic carbon (CSC) '[kg CO2e']])</f>
        <v>-8699.6075833333343</v>
      </c>
    </row>
    <row r="7" spans="1:19" ht="19.2" x14ac:dyDescent="0.45">
      <c r="A7" s="29" t="s">
        <v>167</v>
      </c>
      <c r="B7" s="26"/>
      <c r="C7" s="26"/>
      <c r="D7" s="26"/>
      <c r="F7" s="26"/>
      <c r="G7" s="26"/>
      <c r="H7" s="26"/>
      <c r="I7" s="26"/>
      <c r="L7" s="85" t="s">
        <v>435</v>
      </c>
      <c r="M7" s="86">
        <f>SUMIF(CalculationModule[Main material type],L7,CalculationModule[Total biogenic carbon (CSC) '[kg CO2e']])*-1</f>
        <v>0</v>
      </c>
      <c r="O7" s="85" t="s">
        <v>370</v>
      </c>
      <c r="P7" s="86">
        <f>SUMIF(CalculationModule[Product category],O7,CalculationModule[Total biogenic carbon (CSC) '[kg CO2e']])*-1</f>
        <v>0</v>
      </c>
      <c r="R7" s="85" t="str">
        <v>flooring element</v>
      </c>
      <c r="S7" s="86">
        <f>SUMIF(CalculationModule[Product name],R7,CalculationModule[Total biogenic carbon (CSC) '[kg CO2e']])</f>
        <v>-4126.3040000000001</v>
      </c>
    </row>
    <row r="8" spans="1:19" ht="14.4" x14ac:dyDescent="0.3">
      <c r="A8" s="146" t="s">
        <v>134</v>
      </c>
      <c r="B8" s="146"/>
      <c r="C8" s="146"/>
      <c r="D8" s="147" t="str">
        <f>IF(ISBLANK(Streetname_number),0,_xlfn.CONCAT(Streetname_number,", ",Postalcode," ",City,", ",Country))</f>
        <v>Appelweg, 1033AR Amsterdam, Netherlands</v>
      </c>
      <c r="E8" s="147"/>
      <c r="F8" s="147"/>
      <c r="G8" s="147"/>
      <c r="H8" s="147"/>
      <c r="I8" s="147"/>
      <c r="L8" s="85" t="s">
        <v>436</v>
      </c>
      <c r="M8" s="86">
        <f>SUMIF(CalculationModule[Main material type],L8,CalculationModule[Total biogenic carbon (CSC) '[kg CO2e']])*-1</f>
        <v>4126.3040000000001</v>
      </c>
      <c r="O8" s="85" t="s">
        <v>371</v>
      </c>
      <c r="P8" s="86">
        <f>SUMIF(CalculationModule[Product category],O8,CalculationModule[Total biogenic carbon (CSC) '[kg CO2e']])*-1</f>
        <v>30132.10200000001</v>
      </c>
      <c r="R8" s="85" t="str">
        <v/>
      </c>
      <c r="S8" s="86">
        <f>SUMIF(CalculationModule[Product name],R8,CalculationModule[Total biogenic carbon (CSC) '[kg CO2e']])</f>
        <v>0</v>
      </c>
    </row>
    <row r="9" spans="1:19" x14ac:dyDescent="0.45">
      <c r="A9" s="146" t="s">
        <v>343</v>
      </c>
      <c r="B9" s="146"/>
      <c r="C9" s="146"/>
      <c r="D9" s="26" t="str">
        <f>ProjectType</f>
        <v>Residential: multi-storey</v>
      </c>
      <c r="L9" s="85" t="s">
        <v>437</v>
      </c>
      <c r="M9" s="86">
        <f>SUMIF(CalculationModule[Main material type],L9,CalculationModule[Total biogenic carbon (CSC) '[kg CO2e']])*-1</f>
        <v>0</v>
      </c>
      <c r="O9" s="85" t="s">
        <v>429</v>
      </c>
      <c r="P9" s="86">
        <f>SUMIF(CalculationModule[Product category],O9,CalculationModule[Total biogenic carbon (CSC) '[kg CO2e']])*-1</f>
        <v>55429.822800000009</v>
      </c>
      <c r="R9" s="85"/>
      <c r="S9" s="86">
        <f>SUMIF(CalculationModule[Product name],R9,CalculationModule[Total biogenic carbon (CSC) '[kg CO2e']])</f>
        <v>0</v>
      </c>
    </row>
    <row r="10" spans="1:19" x14ac:dyDescent="0.45">
      <c r="A10" s="26" t="s">
        <v>99</v>
      </c>
      <c r="D10" s="30">
        <f>Ery</f>
        <v>2024</v>
      </c>
      <c r="L10" s="85" t="s">
        <v>438</v>
      </c>
      <c r="M10" s="86">
        <f>SUMIF(CalculationModule[Main material type],L10,CalculationModule[Total biogenic carbon (CSC) '[kg CO2e']])*-1</f>
        <v>0</v>
      </c>
      <c r="O10" s="78" t="s">
        <v>430</v>
      </c>
      <c r="P10" s="79">
        <f>SUMIF(CalculationModule[Product category],O10,CalculationModule[Total biogenic carbon (CSC) '[kg CO2e']])*-1</f>
        <v>8699.6075833333343</v>
      </c>
      <c r="R10" s="85"/>
      <c r="S10" s="86">
        <f>SUMIF(CalculationModule[Product name],R10,CalculationModule[Total biogenic carbon (CSC) '[kg CO2e']])</f>
        <v>0</v>
      </c>
    </row>
    <row r="11" spans="1:19" x14ac:dyDescent="0.45">
      <c r="A11" s="26" t="s">
        <v>91</v>
      </c>
      <c r="D11" s="30">
        <f>ProjectLifespan</f>
        <v>75</v>
      </c>
      <c r="E11" s="26" t="s">
        <v>93</v>
      </c>
      <c r="F11" s="26"/>
      <c r="G11" s="26"/>
      <c r="H11" s="26"/>
      <c r="I11" s="26"/>
      <c r="L11" s="85" t="s">
        <v>440</v>
      </c>
      <c r="M11" s="86">
        <f>SUMIF(CalculationModule[Main material type],L11,CalculationModule[Total biogenic carbon (CSC) '[kg CO2e']])*-1</f>
        <v>0</v>
      </c>
      <c r="O11" s="78" t="s">
        <v>376</v>
      </c>
      <c r="P11" s="79">
        <f>SUMIF(CalculationModule[Product category],O11,CalculationModule[Total biogenic carbon (CSC) '[kg CO2e']])*-1</f>
        <v>0</v>
      </c>
      <c r="R11" s="85"/>
      <c r="S11" s="86">
        <f>SUMIF(CalculationModule[Product name],R11,CalculationModule[Total biogenic carbon (CSC) '[kg CO2e']])</f>
        <v>0</v>
      </c>
    </row>
    <row r="12" spans="1:19" ht="16.2" x14ac:dyDescent="0.3">
      <c r="A12" s="26" t="s">
        <v>168</v>
      </c>
      <c r="B12" s="26"/>
      <c r="C12" s="26"/>
      <c r="D12" s="30">
        <f>GFA</f>
        <v>3183</v>
      </c>
      <c r="E12" s="26" t="s">
        <v>171</v>
      </c>
      <c r="F12" s="26"/>
      <c r="G12" s="26"/>
      <c r="H12" s="26"/>
      <c r="I12" s="26"/>
      <c r="L12" s="78" t="s">
        <v>439</v>
      </c>
      <c r="M12" s="79">
        <f>SUMIF(CalculationModule[Main material type],L12,CalculationModule[Total biogenic carbon (CSC) '[kg CO2e']])*-1</f>
        <v>0</v>
      </c>
      <c r="R12" s="78"/>
      <c r="S12" s="86">
        <f>SUMIF(CalculationModule[Product name],R12,CalculationModule[Total biogenic carbon (CSC) '[kg CO2e']])</f>
        <v>0</v>
      </c>
    </row>
    <row r="13" spans="1:19" x14ac:dyDescent="0.45">
      <c r="A13" s="26" t="s">
        <v>414</v>
      </c>
      <c r="B13" s="26"/>
      <c r="C13" s="26"/>
      <c r="D13" s="30" t="str">
        <f>ProjectPhase</f>
        <v>As Built</v>
      </c>
      <c r="F13" s="26"/>
      <c r="G13" s="26"/>
      <c r="H13" s="26"/>
      <c r="I13" s="26"/>
      <c r="L13" s="78" t="s">
        <v>441</v>
      </c>
      <c r="M13" s="79">
        <f>SUMIF(CalculationModule[Main material type],L13,CalculationModule[Total biogenic carbon (CSC) '[kg CO2e']])*-1</f>
        <v>0</v>
      </c>
      <c r="R13" s="78"/>
      <c r="S13" s="86">
        <f>SUMIF(CalculationModule[Product name],R13,CalculationModule[Total biogenic carbon (CSC) '[kg CO2e']])</f>
        <v>0</v>
      </c>
    </row>
    <row r="14" spans="1:19" ht="12" customHeight="1" x14ac:dyDescent="0.45">
      <c r="B14" s="26"/>
      <c r="C14" s="26"/>
      <c r="F14" s="26"/>
      <c r="G14" s="26"/>
      <c r="H14" s="26"/>
      <c r="I14" s="26"/>
      <c r="L14" s="78" t="s">
        <v>442</v>
      </c>
      <c r="M14" s="79">
        <f>SUMIF(CalculationModule[Main material type],L14,CalculationModule[Total biogenic carbon (CSC) '[kg CO2e']])*-1</f>
        <v>0</v>
      </c>
      <c r="R14" s="78"/>
      <c r="S14" s="86">
        <f>SUMIF(CalculationModule[Product name],R14,CalculationModule[Total biogenic carbon (CSC) '[kg CO2e']])</f>
        <v>0</v>
      </c>
    </row>
    <row r="15" spans="1:19" ht="19.2" x14ac:dyDescent="0.45">
      <c r="A15" s="29" t="s">
        <v>169</v>
      </c>
      <c r="B15" s="26"/>
      <c r="C15" s="26"/>
      <c r="E15" s="26"/>
      <c r="F15" s="26"/>
      <c r="G15" s="26"/>
      <c r="H15" s="26"/>
      <c r="I15" s="26"/>
      <c r="L15" s="78" t="s">
        <v>443</v>
      </c>
      <c r="M15" s="79">
        <f>SUMIF(CalculationModule[Main material type],L15,CalculationModule[Total biogenic carbon (CSC) '[kg CO2e']])*-1</f>
        <v>0</v>
      </c>
      <c r="R15" s="78"/>
      <c r="S15" s="86">
        <f>SUMIF(CalculationModule[Product name],R15,CalculationModule[Total biogenic carbon (CSC) '[kg CO2e']])</f>
        <v>0</v>
      </c>
    </row>
    <row r="16" spans="1:19" ht="14.4" customHeight="1" x14ac:dyDescent="0.3">
      <c r="A16" s="148" t="str">
        <f>Description</f>
        <v>This project built 65 modular biobased houses consisting out of 2 blocks in the north of Amsterdam. Block A has a GFA of 1480m2, Block B has a GFA of 1703m2.</v>
      </c>
      <c r="B16" s="148"/>
      <c r="C16" s="148"/>
      <c r="D16" s="148"/>
      <c r="E16" s="148"/>
      <c r="F16" s="148"/>
      <c r="G16" s="148"/>
      <c r="H16" s="148"/>
      <c r="I16" s="148"/>
      <c r="L16" s="78" t="s">
        <v>376</v>
      </c>
      <c r="M16" s="79">
        <f>SUMIF(CalculationModule[Main material type],L16,CalculationModule[Total biogenic carbon (CSC) '[kg CO2e']])*-1</f>
        <v>0</v>
      </c>
      <c r="R16" s="78"/>
      <c r="S16" s="86">
        <f>SUMIF(CalculationModule[Product name],R16,CalculationModule[Total biogenic carbon (CSC) '[kg CO2e']])</f>
        <v>0</v>
      </c>
    </row>
    <row r="17" spans="1:19" ht="17.399999999999999" customHeight="1" x14ac:dyDescent="0.3">
      <c r="A17" s="148"/>
      <c r="B17" s="148"/>
      <c r="C17" s="148"/>
      <c r="D17" s="148"/>
      <c r="E17" s="148"/>
      <c r="F17" s="148"/>
      <c r="G17" s="148"/>
      <c r="H17" s="148"/>
      <c r="I17" s="148"/>
      <c r="R17" s="78"/>
      <c r="S17" s="86">
        <f>SUMIF(CalculationModule[Product name],R17,CalculationModule[Total biogenic carbon (CSC) '[kg CO2e']])</f>
        <v>0</v>
      </c>
    </row>
    <row r="18" spans="1:19" ht="15" customHeight="1" x14ac:dyDescent="0.3">
      <c r="A18" s="148"/>
      <c r="B18" s="148"/>
      <c r="C18" s="148"/>
      <c r="D18" s="148"/>
      <c r="E18" s="148"/>
      <c r="F18" s="148"/>
      <c r="G18" s="148"/>
      <c r="H18" s="148"/>
      <c r="I18" s="148"/>
      <c r="R18" s="78"/>
      <c r="S18" s="86">
        <f>SUMIF(CalculationModule[Product name],R18,CalculationModule[Total biogenic carbon (CSC) '[kg CO2e']])</f>
        <v>0</v>
      </c>
    </row>
    <row r="19" spans="1:19" ht="18" customHeight="1" x14ac:dyDescent="0.3">
      <c r="A19" s="148"/>
      <c r="B19" s="148"/>
      <c r="C19" s="148"/>
      <c r="D19" s="148"/>
      <c r="E19" s="148"/>
      <c r="F19" s="148"/>
      <c r="G19" s="148"/>
      <c r="H19" s="148"/>
      <c r="I19" s="148"/>
      <c r="R19" s="78"/>
      <c r="S19" s="86">
        <f>SUMIF(CalculationModule[Product name],R19,CalculationModule[Total biogenic carbon (CSC) '[kg CO2e']])</f>
        <v>0</v>
      </c>
    </row>
    <row r="20" spans="1:19" ht="11.4" customHeight="1" x14ac:dyDescent="0.3">
      <c r="A20" s="114"/>
      <c r="B20" s="114"/>
      <c r="C20" s="114"/>
      <c r="D20" s="114"/>
      <c r="E20" s="114"/>
      <c r="F20" s="114"/>
      <c r="G20" s="114"/>
      <c r="H20" s="114"/>
      <c r="I20" s="114"/>
      <c r="R20" s="78"/>
      <c r="S20" s="86">
        <f>SUMIF(CalculationModule[Product name],R20,CalculationModule[Total biogenic carbon (CSC) '[kg CO2e']])</f>
        <v>0</v>
      </c>
    </row>
    <row r="21" spans="1:19" ht="15" customHeight="1" x14ac:dyDescent="0.45">
      <c r="A21" s="120" t="s">
        <v>427</v>
      </c>
      <c r="F21" s="122">
        <f>CSC_total*-1/1000</f>
        <v>815.04624838333336</v>
      </c>
      <c r="G21" s="120" t="s">
        <v>446</v>
      </c>
      <c r="R21" s="78"/>
      <c r="S21" s="86">
        <f>SUMIF(CalculationModule[Product name],R21,CalculationModule[Total biogenic carbon (CSC) '[kg CO2e']])</f>
        <v>0</v>
      </c>
    </row>
    <row r="22" spans="1:19" ht="15" customHeight="1" x14ac:dyDescent="0.3">
      <c r="A22" s="145" t="s">
        <v>413</v>
      </c>
      <c r="B22" s="145"/>
      <c r="C22" s="145"/>
      <c r="D22" s="145"/>
      <c r="E22" s="145"/>
      <c r="F22" s="145"/>
      <c r="G22" s="145"/>
      <c r="H22" s="145"/>
      <c r="I22" s="145"/>
      <c r="R22" s="78"/>
      <c r="S22" s="86">
        <f>SUMIF(CalculationModule[Product name],R22,CalculationModule[Total biogenic carbon (CSC) '[kg CO2e']])</f>
        <v>0</v>
      </c>
    </row>
    <row r="23" spans="1:19" ht="15" customHeight="1" x14ac:dyDescent="0.3">
      <c r="A23" s="111"/>
      <c r="B23" s="111"/>
      <c r="C23" s="111"/>
      <c r="D23" s="149">
        <f>NCRB_CalculationModule!$C$9</f>
        <v>783.21624838333332</v>
      </c>
      <c r="E23" s="149"/>
      <c r="F23" s="149"/>
      <c r="G23" s="118"/>
      <c r="H23" s="26"/>
      <c r="I23" s="26"/>
      <c r="R23" s="78"/>
      <c r="S23" s="86">
        <f>SUMIF(CalculationModule[Product name],R23,CalculationModule[Total biogenic carbon (CSC) '[kg CO2e']])</f>
        <v>0</v>
      </c>
    </row>
    <row r="24" spans="1:19" ht="15" customHeight="1" x14ac:dyDescent="0.3">
      <c r="A24" s="111"/>
      <c r="B24" s="111"/>
      <c r="C24" s="111"/>
      <c r="D24" s="149"/>
      <c r="E24" s="149"/>
      <c r="F24" s="149"/>
      <c r="G24" s="118"/>
      <c r="H24" s="110"/>
      <c r="I24" s="26"/>
      <c r="R24" s="78"/>
      <c r="S24" s="86">
        <f>SUMIF(CalculationModule[Product name],R24,CalculationModule[Total biogenic carbon (CSC) '[kg CO2e']])</f>
        <v>0</v>
      </c>
    </row>
    <row r="25" spans="1:19" ht="17.399999999999999" customHeight="1" x14ac:dyDescent="0.45">
      <c r="D25" s="149"/>
      <c r="E25" s="149"/>
      <c r="F25" s="149"/>
      <c r="G25" s="31" t="s">
        <v>172</v>
      </c>
    </row>
    <row r="26" spans="1:19" ht="15" customHeight="1" x14ac:dyDescent="0.3">
      <c r="A26" s="153" t="s">
        <v>417</v>
      </c>
      <c r="B26" s="153"/>
      <c r="C26" s="153"/>
      <c r="D26" s="153"/>
      <c r="E26" s="153"/>
      <c r="F26" s="153"/>
      <c r="G26" s="153"/>
      <c r="H26" s="153"/>
      <c r="I26" s="153"/>
      <c r="R26" s="78"/>
      <c r="S26" s="86">
        <f>SUMIF(CalculationModule[Product name],R26,CalculationModule[Total biogenic carbon (CSC) '[kg CO2e']])</f>
        <v>0</v>
      </c>
    </row>
    <row r="27" spans="1:19" ht="15" customHeight="1" x14ac:dyDescent="0.45">
      <c r="A27" s="117"/>
      <c r="B27" s="117"/>
      <c r="D27" s="150">
        <f>NCRB_CalculationModule!$C$9/GFA*1000</f>
        <v>246.06228350089015</v>
      </c>
      <c r="E27" s="150"/>
      <c r="F27" s="150"/>
      <c r="G27" s="116"/>
      <c r="R27" s="78"/>
      <c r="S27" s="86">
        <f>SUMIF(CalculationModule[Product name],R27,CalculationModule[Total biogenic carbon (CSC) '[kg CO2e']])</f>
        <v>0</v>
      </c>
    </row>
    <row r="28" spans="1:19" ht="15" customHeight="1" x14ac:dyDescent="0.45">
      <c r="A28" s="117"/>
      <c r="B28" s="117"/>
      <c r="C28" s="119"/>
      <c r="D28" s="150"/>
      <c r="E28" s="150"/>
      <c r="F28" s="150"/>
      <c r="G28" s="116"/>
      <c r="I28" s="112"/>
      <c r="R28" s="78"/>
      <c r="S28" s="86">
        <f>SUMIF(CalculationModule[Product name],R28,CalculationModule[Total biogenic carbon (CSC) '[kg CO2e']])</f>
        <v>0</v>
      </c>
    </row>
    <row r="29" spans="1:19" ht="15" customHeight="1" x14ac:dyDescent="0.45">
      <c r="B29" s="112"/>
      <c r="C29" s="119"/>
      <c r="D29" s="150"/>
      <c r="E29" s="150"/>
      <c r="F29" s="150"/>
      <c r="G29" s="110" t="s">
        <v>416</v>
      </c>
      <c r="H29" s="112"/>
      <c r="I29" s="112"/>
      <c r="R29" s="78"/>
      <c r="S29" s="86">
        <f>SUMIF(CalculationModule[Product name],R29,CalculationModule[Total biogenic carbon (CSC) '[kg CO2e']])</f>
        <v>0</v>
      </c>
    </row>
    <row r="30" spans="1:19" ht="15" customHeight="1" x14ac:dyDescent="0.45">
      <c r="A30" s="120"/>
      <c r="B30" s="112"/>
      <c r="C30" s="113"/>
      <c r="D30" s="113"/>
      <c r="E30" s="113"/>
      <c r="H30" s="112"/>
      <c r="I30" s="112"/>
      <c r="R30" s="78"/>
      <c r="S30" s="86">
        <f>SUMIF(CalculationModule[Product name],R30,CalculationModule[Total biogenic carbon (CSC) '[kg CO2e']])</f>
        <v>0</v>
      </c>
    </row>
    <row r="31" spans="1:19" ht="15" customHeight="1" x14ac:dyDescent="0.45">
      <c r="A31" s="112" t="s">
        <v>428</v>
      </c>
      <c r="B31" s="112"/>
      <c r="C31" s="113"/>
      <c r="D31" s="113"/>
      <c r="F31" s="112">
        <f>MinimumTotalLifespan</f>
        <v>75</v>
      </c>
      <c r="G31" s="112" t="s">
        <v>93</v>
      </c>
      <c r="H31" s="112"/>
      <c r="I31" s="112"/>
      <c r="R31" s="78"/>
      <c r="S31" s="86">
        <f>SUMIF(CalculationModule[Product name],R31,CalculationModule[Total biogenic carbon (CSC) '[kg CO2e']])</f>
        <v>0</v>
      </c>
    </row>
    <row r="32" spans="1:19" ht="15" customHeight="1" x14ac:dyDescent="0.45">
      <c r="R32" s="78"/>
      <c r="S32" s="86">
        <f>SUMIF(CalculationModule[Product name],R32,CalculationModule[Total biogenic carbon (CSC) '[kg CO2e']])</f>
        <v>0</v>
      </c>
    </row>
    <row r="33" spans="1:19" ht="15" customHeight="1" x14ac:dyDescent="0.3">
      <c r="A33" s="26"/>
      <c r="B33" s="26"/>
      <c r="C33" s="26"/>
      <c r="D33" s="26"/>
      <c r="E33" s="26"/>
      <c r="F33" s="26"/>
      <c r="G33" s="26"/>
      <c r="H33" s="26"/>
      <c r="I33" s="26"/>
      <c r="R33" s="78"/>
      <c r="S33" s="86">
        <f>SUMIF(CalculationModule[Product name],R33,CalculationModule[Total biogenic carbon (CSC) '[kg CO2e']])</f>
        <v>0</v>
      </c>
    </row>
    <row r="34" spans="1:19" ht="15" customHeight="1" x14ac:dyDescent="0.3">
      <c r="A34" s="115"/>
      <c r="B34" s="115"/>
      <c r="C34" s="115"/>
      <c r="D34" s="115"/>
      <c r="E34" s="115"/>
      <c r="F34" s="115"/>
      <c r="G34" s="115"/>
      <c r="H34" s="115"/>
      <c r="I34" s="115"/>
      <c r="R34" s="78"/>
      <c r="S34" s="86">
        <f>SUMIF(CalculationModule[Product name],R34,CalculationModule[Total biogenic carbon (CSC) '[kg CO2e']])</f>
        <v>0</v>
      </c>
    </row>
    <row r="35" spans="1:19" ht="15" customHeight="1" x14ac:dyDescent="0.3">
      <c r="A35" s="154" t="s">
        <v>449</v>
      </c>
      <c r="B35" s="154"/>
      <c r="C35" s="154"/>
      <c r="D35" s="154"/>
      <c r="E35" s="154"/>
      <c r="F35" s="154"/>
      <c r="G35" s="154"/>
      <c r="H35" s="154"/>
      <c r="I35" s="154"/>
      <c r="R35" s="78"/>
      <c r="S35" s="86">
        <f>SUMIF(CalculationModule[Product name],R35,CalculationModule[Total biogenic carbon (CSC) '[kg CO2e']])</f>
        <v>0</v>
      </c>
    </row>
    <row r="36" spans="1:19" ht="15" customHeight="1" x14ac:dyDescent="0.3">
      <c r="A36" s="26"/>
      <c r="B36" s="26"/>
      <c r="C36" s="26"/>
      <c r="D36" s="26"/>
      <c r="E36" s="26"/>
      <c r="F36" s="26"/>
      <c r="G36" s="26"/>
      <c r="H36" s="26"/>
      <c r="I36" s="26"/>
      <c r="R36" s="78"/>
      <c r="S36" s="86">
        <f>SUMIF(CalculationModule[Product name],R36,CalculationModule[Total biogenic carbon (CSC) '[kg CO2e']])</f>
        <v>0</v>
      </c>
    </row>
    <row r="37" spans="1:19" ht="15" customHeight="1" x14ac:dyDescent="0.45">
      <c r="B37" s="115"/>
      <c r="C37" s="115"/>
      <c r="D37" s="115"/>
      <c r="E37" s="115"/>
      <c r="F37" s="115"/>
      <c r="G37" s="115"/>
      <c r="H37" s="115"/>
      <c r="I37" s="115"/>
      <c r="R37" s="78"/>
      <c r="S37" s="86">
        <f>SUMIF(CalculationModule[Product name],R37,CalculationModule[Total biogenic carbon (CSC) '[kg CO2e']])</f>
        <v>0</v>
      </c>
    </row>
    <row r="38" spans="1:19" ht="15" customHeight="1" x14ac:dyDescent="0.3">
      <c r="A38" s="115"/>
      <c r="B38" s="115"/>
      <c r="C38" s="115"/>
      <c r="D38" s="115"/>
      <c r="E38" s="115"/>
      <c r="F38" s="115"/>
      <c r="G38" s="115"/>
      <c r="H38" s="115"/>
      <c r="I38" s="115"/>
      <c r="R38" s="78"/>
      <c r="S38" s="86">
        <f>SUMIF(CalculationModule[Product name],R38,CalculationModule[Total biogenic carbon (CSC) '[kg CO2e']])</f>
        <v>0</v>
      </c>
    </row>
    <row r="39" spans="1:19" ht="15" customHeight="1" x14ac:dyDescent="0.3">
      <c r="A39" s="115"/>
      <c r="B39" s="115"/>
      <c r="C39" s="115"/>
      <c r="D39" s="115"/>
      <c r="E39" s="115"/>
      <c r="F39" s="115"/>
      <c r="G39" s="115"/>
      <c r="H39" s="115"/>
      <c r="I39" s="115"/>
      <c r="R39" s="78"/>
      <c r="S39" s="86">
        <f>SUMIF(CalculationModule[Product name],R39,CalculationModule[Total biogenic carbon (CSC) '[kg CO2e']])</f>
        <v>0</v>
      </c>
    </row>
    <row r="40" spans="1:19" x14ac:dyDescent="0.45">
      <c r="R40" s="78"/>
      <c r="S40" s="86">
        <f>SUMIF(CalculationModule[Product name],R40,CalculationModule[Total biogenic carbon (CSC) '[kg CO2e']])</f>
        <v>0</v>
      </c>
    </row>
    <row r="41" spans="1:19" ht="15" customHeight="1" x14ac:dyDescent="0.45">
      <c r="R41" s="78"/>
      <c r="S41" s="86">
        <f>SUMIF(CalculationModule[Product name],R41,CalculationModule[Total biogenic carbon (CSC) '[kg CO2e']])</f>
        <v>0</v>
      </c>
    </row>
    <row r="42" spans="1:19" ht="15" customHeight="1" x14ac:dyDescent="0.45">
      <c r="R42" s="78"/>
      <c r="S42" s="86">
        <f>SUMIF(CalculationModule[Product name],R42,CalculationModule[Total biogenic carbon (CSC) '[kg CO2e']])</f>
        <v>0</v>
      </c>
    </row>
    <row r="43" spans="1:19" ht="15" customHeight="1" x14ac:dyDescent="0.45">
      <c r="R43" s="78"/>
      <c r="S43" s="86">
        <f>SUMIF(CalculationModule[Product name],R43,CalculationModule[Total biogenic carbon (CSC) '[kg CO2e']])</f>
        <v>0</v>
      </c>
    </row>
    <row r="44" spans="1:19" x14ac:dyDescent="0.45">
      <c r="R44" s="78"/>
      <c r="S44" s="86">
        <f>SUMIF(CalculationModule[Product name],R44,CalculationModule[Total biogenic carbon (CSC) '[kg CO2e']])</f>
        <v>0</v>
      </c>
    </row>
    <row r="45" spans="1:19" x14ac:dyDescent="0.45">
      <c r="R45" s="78"/>
      <c r="S45" s="86">
        <f>SUMIF(CalculationModule[Product name],R45,CalculationModule[Total biogenic carbon (CSC) '[kg CO2e']])</f>
        <v>0</v>
      </c>
    </row>
    <row r="46" spans="1:19" x14ac:dyDescent="0.45">
      <c r="R46" s="78"/>
      <c r="S46" s="86">
        <f>SUMIF(CalculationModule[Product name],R46,CalculationModule[Total biogenic carbon (CSC) '[kg CO2e']])</f>
        <v>0</v>
      </c>
    </row>
    <row r="47" spans="1:19" x14ac:dyDescent="0.45">
      <c r="R47" s="78"/>
      <c r="S47" s="86">
        <f>SUMIF(CalculationModule[Product name],R47,CalculationModule[Total biogenic carbon (CSC) '[kg CO2e']])</f>
        <v>0</v>
      </c>
    </row>
    <row r="48" spans="1:19" x14ac:dyDescent="0.45">
      <c r="R48" s="78"/>
      <c r="S48" s="86">
        <f>SUMIF(CalculationModule[Product name],R48,CalculationModule[Total biogenic carbon (CSC) '[kg CO2e']])</f>
        <v>0</v>
      </c>
    </row>
    <row r="49" spans="1:19" x14ac:dyDescent="0.45">
      <c r="R49" s="78"/>
      <c r="S49" s="86">
        <f>SUMIF(CalculationModule[Product name],R49,CalculationModule[Total biogenic carbon (CSC) '[kg CO2e']])</f>
        <v>0</v>
      </c>
    </row>
    <row r="50" spans="1:19" x14ac:dyDescent="0.45">
      <c r="R50" s="78"/>
      <c r="S50" s="86">
        <f>SUMIF(CalculationModule[Product name],R50,CalculationModule[Total biogenic carbon (CSC) '[kg CO2e']])</f>
        <v>0</v>
      </c>
    </row>
    <row r="51" spans="1:19" x14ac:dyDescent="0.45">
      <c r="R51" s="78"/>
      <c r="S51" s="86">
        <f>SUMIF(CalculationModule[Product name],R51,CalculationModule[Total biogenic carbon (CSC) '[kg CO2e']])</f>
        <v>0</v>
      </c>
    </row>
    <row r="52" spans="1:19" ht="18" x14ac:dyDescent="0.35">
      <c r="A52" s="29" t="s">
        <v>170</v>
      </c>
      <c r="B52" s="26"/>
      <c r="C52" s="26"/>
      <c r="D52" s="26"/>
      <c r="E52" s="26"/>
      <c r="F52" s="26"/>
      <c r="G52" s="26"/>
      <c r="H52" s="26"/>
      <c r="I52" s="26"/>
      <c r="R52" s="78"/>
      <c r="S52" s="86">
        <f>SUMIF(CalculationModule[Product name],R52,CalculationModule[Total biogenic carbon (CSC) '[kg CO2e']])</f>
        <v>0</v>
      </c>
    </row>
    <row r="53" spans="1:19" ht="18.75" customHeight="1" x14ac:dyDescent="0.3">
      <c r="A53" s="152" t="s">
        <v>173</v>
      </c>
      <c r="B53" s="152"/>
      <c r="C53" s="152"/>
      <c r="D53" s="152"/>
      <c r="E53" s="152"/>
      <c r="F53" s="152"/>
      <c r="G53" s="152"/>
      <c r="H53" s="152"/>
      <c r="I53" s="152"/>
      <c r="R53" s="78"/>
      <c r="S53" s="86">
        <f>SUMIF(CalculationModule[Product name],R53,CalculationModule[Total biogenic carbon (CSC) '[kg CO2e']])</f>
        <v>0</v>
      </c>
    </row>
    <row r="54" spans="1:19" ht="18.75" customHeight="1" x14ac:dyDescent="0.3">
      <c r="A54" s="152"/>
      <c r="B54" s="152"/>
      <c r="C54" s="152"/>
      <c r="D54" s="152"/>
      <c r="E54" s="152"/>
      <c r="F54" s="152"/>
      <c r="G54" s="152"/>
      <c r="H54" s="152"/>
      <c r="I54" s="152"/>
      <c r="R54" s="78"/>
      <c r="S54" s="86">
        <f>SUMIF(CalculationModule[Product name],R54,CalculationModule[Total biogenic carbon (CSC) '[kg CO2e']])</f>
        <v>0</v>
      </c>
    </row>
    <row r="55" spans="1:19" ht="18.75" customHeight="1" x14ac:dyDescent="0.3">
      <c r="A55" s="152"/>
      <c r="B55" s="152"/>
      <c r="C55" s="152"/>
      <c r="D55" s="152"/>
      <c r="E55" s="152"/>
      <c r="F55" s="152"/>
      <c r="G55" s="152"/>
      <c r="H55" s="152"/>
      <c r="I55" s="152"/>
      <c r="R55" s="78"/>
      <c r="S55" s="86">
        <f>SUMIF(CalculationModule[Product name],R55,CalculationModule[Total biogenic carbon (CSC) '[kg CO2e']])</f>
        <v>0</v>
      </c>
    </row>
    <row r="56" spans="1:19" ht="136.80000000000001" x14ac:dyDescent="0.45">
      <c r="A56" s="151" t="s">
        <v>6</v>
      </c>
      <c r="B56" s="151"/>
      <c r="C56" s="151"/>
      <c r="D56" s="151"/>
      <c r="E56" s="89" t="s">
        <v>354</v>
      </c>
      <c r="F56" s="89" t="s">
        <v>425</v>
      </c>
      <c r="G56" s="89" t="s">
        <v>378</v>
      </c>
      <c r="H56" s="89" t="s">
        <v>353</v>
      </c>
      <c r="I56" s="90"/>
      <c r="R56" s="78"/>
      <c r="S56" s="86">
        <f>SUMIF(CalculationModule[Product name],R56,CalculationModule[Total biogenic carbon (CSC) '[kg CO2e']])</f>
        <v>0</v>
      </c>
    </row>
    <row r="57" spans="1:19" ht="14.4" x14ac:dyDescent="0.3">
      <c r="A57" s="24" t="str" cm="1">
        <f t="array" ref="A57:A65">_xlfn._xlws.FILTER(CalculationModule[Product name],CalculationModule[Product name]&lt;&gt;"")</f>
        <v>CLT (Cross Laminated Timber)</v>
      </c>
      <c r="B57" s="24"/>
      <c r="C57" s="24"/>
      <c r="D57" s="24"/>
      <c r="E57" s="24" t="str" cm="1">
        <f t="array" ref="E57:E153">_xlfn._xlws.FILTER(CalculationModule[Product quantity],CalculationModule[Product quantity]&lt;&gt;"")</f>
        <v>641,136 m3</v>
      </c>
      <c r="F57" s="24" cm="1">
        <f t="array" ref="F57:F65">_xlfn._xlws.FILTER(CalculationModule[Carbon content 
'[kg CO2e/unit']],CalculationModule[Carbon content 
'[kg CO2e/unit']]&lt;&gt;"")</f>
        <v>-732.2</v>
      </c>
      <c r="G57" s="24" cm="1">
        <f t="array" ref="G57:G65">_xlfn._xlws.FILTER(CalculationModule[Total biogenic carbon (CSC) '[kg CO2e']],CalculationModule[Total biogenic carbon (CSC) '[kg CO2e']]&lt;&gt;"")</f>
        <v>-469439.77919999999</v>
      </c>
      <c r="H57" s="24" cm="1">
        <f t="array" ref="H57:H65">_xlfn._xlws.FILTER(CalculationModule[Total lifespan '[years']],CalculationModule[Total lifespan '[years']]&lt;&gt;"")</f>
        <v>75</v>
      </c>
      <c r="I57" s="24"/>
      <c r="R57" s="78"/>
      <c r="S57" s="86">
        <f>SUMIF(CalculationModule[Product name],R57,CalculationModule[Total biogenic carbon (CSC) '[kg CO2e']])</f>
        <v>0</v>
      </c>
    </row>
    <row r="58" spans="1:19" ht="14.4" x14ac:dyDescent="0.3">
      <c r="A58" s="25" t="str">
        <v>CLT (Cross Laminated Timber)</v>
      </c>
      <c r="B58" s="25"/>
      <c r="C58" s="25"/>
      <c r="D58" s="25"/>
      <c r="E58" s="25" t="str">
        <v>153,792 m3</v>
      </c>
      <c r="F58" s="25">
        <v>-732.2</v>
      </c>
      <c r="G58" s="25">
        <v>-112606.50240000001</v>
      </c>
      <c r="H58" s="25">
        <v>75</v>
      </c>
      <c r="I58" s="25"/>
      <c r="R58" s="78"/>
      <c r="S58" s="86">
        <f>SUMIF(CalculationModule[Product name],R58,CalculationModule[Total biogenic carbon (CSC) '[kg CO2e']])</f>
        <v>0</v>
      </c>
    </row>
    <row r="59" spans="1:19" ht="14.4" x14ac:dyDescent="0.3">
      <c r="A59" s="24" t="str">
        <v>Vuren (Picea spp)</v>
      </c>
      <c r="B59" s="24"/>
      <c r="C59" s="24"/>
      <c r="D59" s="24"/>
      <c r="E59" s="24" t="str">
        <v>164 m3</v>
      </c>
      <c r="F59" s="24">
        <v>-735.82666666666682</v>
      </c>
      <c r="G59" s="24">
        <v>-120675.57333333336</v>
      </c>
      <c r="H59" s="24">
        <v>75</v>
      </c>
      <c r="I59" s="24"/>
      <c r="R59" s="78"/>
      <c r="S59" s="86">
        <f>SUMIF(CalculationModule[Product name],R59,CalculationModule[Total biogenic carbon (CSC) '[kg CO2e']])</f>
        <v>0</v>
      </c>
    </row>
    <row r="60" spans="1:19" ht="14.4" x14ac:dyDescent="0.3">
      <c r="A60" s="25" t="str">
        <v>Vuren (Picea spp)</v>
      </c>
      <c r="B60" s="25"/>
      <c r="C60" s="25"/>
      <c r="D60" s="25"/>
      <c r="E60" s="25" t="str">
        <v>18,94 m3</v>
      </c>
      <c r="F60" s="25">
        <v>-735.82666666666682</v>
      </c>
      <c r="G60" s="25">
        <v>-13936.55706666667</v>
      </c>
      <c r="H60" s="25">
        <v>75</v>
      </c>
      <c r="I60" s="25"/>
      <c r="R60" s="78"/>
      <c r="S60" s="86">
        <f>SUMIF(CalculationModule[Product name],R60,CalculationModule[Total biogenic carbon (CSC) '[kg CO2e']])</f>
        <v>0</v>
      </c>
    </row>
    <row r="61" spans="1:19" ht="14.4" x14ac:dyDescent="0.3">
      <c r="A61" s="24" t="str">
        <v>Vuren (Picea spp)</v>
      </c>
      <c r="B61" s="24"/>
      <c r="C61" s="24"/>
      <c r="D61" s="24"/>
      <c r="E61" s="24" t="str">
        <v>47,93 m3</v>
      </c>
      <c r="F61" s="24">
        <v>-735.82666666666682</v>
      </c>
      <c r="G61" s="24">
        <v>-35268.172133333341</v>
      </c>
      <c r="H61" s="24">
        <v>75</v>
      </c>
      <c r="I61" s="24"/>
      <c r="R61" s="78"/>
      <c r="S61" s="86">
        <f>SUMIF(CalculationModule[Product name],R61,CalculationModule[Total biogenic carbon (CSC) '[kg CO2e']])</f>
        <v>0</v>
      </c>
    </row>
    <row r="62" spans="1:19" ht="14.4" x14ac:dyDescent="0.3">
      <c r="A62" s="25" t="str">
        <v>Lariks (Larix decidua)</v>
      </c>
      <c r="B62" s="25"/>
      <c r="C62" s="25"/>
      <c r="D62" s="25"/>
      <c r="E62" s="25" t="str">
        <v>9,1 m3</v>
      </c>
      <c r="F62" s="25">
        <v>-956.00083333333339</v>
      </c>
      <c r="G62" s="25">
        <v>-8699.6075833333343</v>
      </c>
      <c r="H62" s="25">
        <v>75</v>
      </c>
      <c r="I62" s="25"/>
      <c r="R62" s="78"/>
      <c r="S62" s="86">
        <f>SUMIF(CalculationModule[Product name],R62,CalculationModule[Total biogenic carbon (CSC) '[kg CO2e']])</f>
        <v>0</v>
      </c>
    </row>
    <row r="63" spans="1:19" ht="14.4" x14ac:dyDescent="0.3">
      <c r="A63" s="24" t="str">
        <v>Vuren (Picea spp)</v>
      </c>
      <c r="B63" s="24"/>
      <c r="C63" s="24"/>
      <c r="D63" s="24"/>
      <c r="E63" s="24" t="str">
        <v>27,4 m3</v>
      </c>
      <c r="F63" s="24">
        <v>-735.82666666666682</v>
      </c>
      <c r="G63" s="24">
        <v>-20161.650666666668</v>
      </c>
      <c r="H63" s="24">
        <v>75</v>
      </c>
      <c r="I63" s="24"/>
      <c r="R63" s="78"/>
      <c r="S63" s="86">
        <f>SUMIF(CalculationModule[Product name],R63,CalculationModule[Total biogenic carbon (CSC) '[kg CO2e']])</f>
        <v>0</v>
      </c>
    </row>
    <row r="64" spans="1:19" ht="14.4" x14ac:dyDescent="0.3">
      <c r="A64" s="25" t="str">
        <v>Vuren (Picea spp)</v>
      </c>
      <c r="B64" s="25"/>
      <c r="C64" s="25"/>
      <c r="D64" s="25"/>
      <c r="E64" s="25" t="str">
        <v>40,95 m3</v>
      </c>
      <c r="F64" s="25">
        <v>-735.82666666666682</v>
      </c>
      <c r="G64" s="25">
        <v>-30132.10200000001</v>
      </c>
      <c r="H64" s="25">
        <v>75</v>
      </c>
      <c r="I64" s="25"/>
      <c r="R64" s="78"/>
      <c r="S64" s="86">
        <f>SUMIF(CalculationModule[Product name],R64,CalculationModule[Total biogenic carbon (CSC) '[kg CO2e']])</f>
        <v>0</v>
      </c>
    </row>
    <row r="65" spans="1:19" ht="14.4" x14ac:dyDescent="0.3">
      <c r="A65" s="24" t="str">
        <v>flooring element</v>
      </c>
      <c r="B65" s="24"/>
      <c r="C65" s="24"/>
      <c r="D65" s="24"/>
      <c r="E65" s="24" t="str">
        <v>56,68 m3</v>
      </c>
      <c r="F65" s="24">
        <v>-72.8</v>
      </c>
      <c r="G65" s="24">
        <v>-4126.3040000000001</v>
      </c>
      <c r="H65" s="24">
        <v>75</v>
      </c>
      <c r="I65" s="24"/>
      <c r="R65" s="78"/>
      <c r="S65" s="86">
        <f>SUMIF(CalculationModule[Product name],R65,CalculationModule[Total biogenic carbon (CSC) '[kg CO2e']])</f>
        <v>0</v>
      </c>
    </row>
    <row r="66" spans="1:19" ht="14.4" x14ac:dyDescent="0.3">
      <c r="A66" s="25"/>
      <c r="B66" s="25"/>
      <c r="C66" s="25"/>
      <c r="D66" s="25"/>
      <c r="E66" s="25" t="str">
        <v xml:space="preserve"> </v>
      </c>
      <c r="F66" s="25"/>
      <c r="G66" s="25"/>
      <c r="H66" s="25"/>
      <c r="I66" s="25"/>
      <c r="R66" s="78"/>
      <c r="S66" s="86">
        <f>SUMIF(CalculationModule[Product name],R66,CalculationModule[Total biogenic carbon (CSC) '[kg CO2e']])</f>
        <v>0</v>
      </c>
    </row>
    <row r="67" spans="1:19" ht="14.4" x14ac:dyDescent="0.3">
      <c r="A67" s="24"/>
      <c r="B67" s="24"/>
      <c r="C67" s="24"/>
      <c r="D67" s="24"/>
      <c r="E67" s="24" t="str">
        <v xml:space="preserve"> </v>
      </c>
      <c r="F67" s="24"/>
      <c r="G67" s="24"/>
      <c r="H67" s="24"/>
      <c r="I67" s="24"/>
      <c r="R67" s="78"/>
      <c r="S67" s="86">
        <f>SUMIF(CalculationModule[Product name],R67,CalculationModule[Total biogenic carbon (CSC) '[kg CO2e']])</f>
        <v>0</v>
      </c>
    </row>
    <row r="68" spans="1:19" ht="14.4" x14ac:dyDescent="0.3">
      <c r="A68" s="25"/>
      <c r="B68" s="25"/>
      <c r="C68" s="25"/>
      <c r="D68" s="25"/>
      <c r="E68" s="25" t="str">
        <v xml:space="preserve"> </v>
      </c>
      <c r="F68" s="25"/>
      <c r="G68" s="25"/>
      <c r="H68" s="25"/>
      <c r="I68" s="25"/>
      <c r="R68" s="78"/>
      <c r="S68" s="86">
        <f>SUMIF(CalculationModule[Product name],R68,CalculationModule[Total biogenic carbon (CSC) '[kg CO2e']])</f>
        <v>0</v>
      </c>
    </row>
    <row r="69" spans="1:19" ht="14.4" x14ac:dyDescent="0.3">
      <c r="A69" s="24"/>
      <c r="B69" s="24"/>
      <c r="C69" s="24"/>
      <c r="D69" s="24"/>
      <c r="E69" s="24" t="str">
        <v xml:space="preserve"> </v>
      </c>
      <c r="F69" s="24"/>
      <c r="G69" s="24"/>
      <c r="H69" s="24"/>
      <c r="I69" s="24"/>
      <c r="R69" s="78"/>
      <c r="S69" s="86">
        <f>SUMIF(CalculationModule[Product name],R69,CalculationModule[Total biogenic carbon (CSC) '[kg CO2e']])</f>
        <v>0</v>
      </c>
    </row>
    <row r="70" spans="1:19" ht="14.4" x14ac:dyDescent="0.3">
      <c r="A70" s="25"/>
      <c r="B70" s="25"/>
      <c r="C70" s="25"/>
      <c r="D70" s="25"/>
      <c r="E70" s="25" t="str">
        <v xml:space="preserve"> </v>
      </c>
      <c r="F70" s="25"/>
      <c r="G70" s="25"/>
      <c r="H70" s="25"/>
      <c r="I70" s="25"/>
      <c r="R70" s="78"/>
      <c r="S70" s="86">
        <f>SUMIF(CalculationModule[Product name],R70,CalculationModule[Total biogenic carbon (CSC) '[kg CO2e']])</f>
        <v>0</v>
      </c>
    </row>
    <row r="71" spans="1:19" ht="14.4" x14ac:dyDescent="0.3">
      <c r="A71" s="24"/>
      <c r="B71" s="24"/>
      <c r="C71" s="24"/>
      <c r="D71" s="24"/>
      <c r="E71" s="24" t="str">
        <v xml:space="preserve"> </v>
      </c>
      <c r="F71" s="24"/>
      <c r="G71" s="24"/>
      <c r="H71" s="24"/>
      <c r="I71" s="24"/>
      <c r="R71" s="78"/>
      <c r="S71" s="86">
        <f>SUMIF(CalculationModule[Product name],R71,CalculationModule[Total biogenic carbon (CSC) '[kg CO2e']])</f>
        <v>0</v>
      </c>
    </row>
    <row r="72" spans="1:19" ht="14.4" x14ac:dyDescent="0.3">
      <c r="A72" s="25"/>
      <c r="B72" s="25"/>
      <c r="C72" s="25"/>
      <c r="D72" s="25"/>
      <c r="E72" s="25" t="str">
        <v xml:space="preserve"> </v>
      </c>
      <c r="F72" s="25"/>
      <c r="G72" s="25"/>
      <c r="H72" s="25"/>
      <c r="I72" s="25"/>
      <c r="R72" s="78"/>
      <c r="S72" s="86">
        <f>SUMIF(CalculationModule[Product name],R72,CalculationModule[Total biogenic carbon (CSC) '[kg CO2e']])</f>
        <v>0</v>
      </c>
    </row>
    <row r="73" spans="1:19" ht="14.4" x14ac:dyDescent="0.3">
      <c r="A73" s="24"/>
      <c r="B73" s="24"/>
      <c r="C73" s="24"/>
      <c r="D73" s="24"/>
      <c r="E73" s="24" t="str">
        <v xml:space="preserve"> </v>
      </c>
      <c r="F73" s="24"/>
      <c r="G73" s="24"/>
      <c r="H73" s="24"/>
      <c r="I73" s="24"/>
      <c r="R73" s="78"/>
      <c r="S73" s="86">
        <f>SUMIF(CalculationModule[Product name],R73,CalculationModule[Total biogenic carbon (CSC) '[kg CO2e']])</f>
        <v>0</v>
      </c>
    </row>
    <row r="74" spans="1:19" ht="14.4" x14ac:dyDescent="0.3">
      <c r="A74" s="25"/>
      <c r="B74" s="25"/>
      <c r="C74" s="25"/>
      <c r="D74" s="25"/>
      <c r="E74" s="25" t="str">
        <v xml:space="preserve"> </v>
      </c>
      <c r="F74" s="25"/>
      <c r="G74" s="25"/>
      <c r="H74" s="25"/>
      <c r="I74" s="25"/>
      <c r="R74" s="78"/>
      <c r="S74" s="86">
        <f>SUMIF(CalculationModule[Product name],R74,CalculationModule[Total biogenic carbon (CSC) '[kg CO2e']])</f>
        <v>0</v>
      </c>
    </row>
    <row r="75" spans="1:19" ht="14.4" x14ac:dyDescent="0.3">
      <c r="A75" s="24"/>
      <c r="B75" s="24"/>
      <c r="C75" s="24"/>
      <c r="D75" s="24"/>
      <c r="E75" s="24" t="str">
        <v xml:space="preserve"> </v>
      </c>
      <c r="F75" s="24"/>
      <c r="G75" s="24"/>
      <c r="H75" s="24"/>
      <c r="I75" s="24"/>
      <c r="R75" s="78"/>
      <c r="S75" s="86">
        <f>SUMIF(CalculationModule[Product name],R75,CalculationModule[Total biogenic carbon (CSC) '[kg CO2e']])</f>
        <v>0</v>
      </c>
    </row>
    <row r="76" spans="1:19" ht="14.4" x14ac:dyDescent="0.3">
      <c r="A76" s="25"/>
      <c r="B76" s="25"/>
      <c r="C76" s="25"/>
      <c r="D76" s="25"/>
      <c r="E76" s="25" t="str">
        <v xml:space="preserve"> </v>
      </c>
      <c r="F76" s="25"/>
      <c r="G76" s="25"/>
      <c r="H76" s="25"/>
      <c r="I76" s="25"/>
      <c r="R76" s="78"/>
      <c r="S76" s="86">
        <f>SUMIF(CalculationModule[Product name],R76,CalculationModule[Total biogenic carbon (CSC) '[kg CO2e']])</f>
        <v>0</v>
      </c>
    </row>
    <row r="77" spans="1:19" ht="14.4" x14ac:dyDescent="0.3">
      <c r="A77" s="24"/>
      <c r="B77" s="24"/>
      <c r="C77" s="24"/>
      <c r="D77" s="24"/>
      <c r="E77" s="24" t="str">
        <v xml:space="preserve"> </v>
      </c>
      <c r="F77" s="24"/>
      <c r="G77" s="24"/>
      <c r="H77" s="24"/>
      <c r="I77" s="24"/>
      <c r="R77" s="78"/>
      <c r="S77" s="86">
        <f>SUMIF(CalculationModule[Product name],R77,CalculationModule[Total biogenic carbon (CSC) '[kg CO2e']])</f>
        <v>0</v>
      </c>
    </row>
    <row r="78" spans="1:19" ht="14.4" x14ac:dyDescent="0.3">
      <c r="A78" s="25"/>
      <c r="B78" s="25"/>
      <c r="C78" s="25"/>
      <c r="D78" s="25"/>
      <c r="E78" s="25" t="str">
        <v xml:space="preserve"> </v>
      </c>
      <c r="F78" s="25"/>
      <c r="G78" s="25"/>
      <c r="H78" s="25"/>
      <c r="I78" s="25"/>
      <c r="R78" s="78"/>
      <c r="S78" s="86">
        <f>SUMIF(CalculationModule[Product name],R78,CalculationModule[Total biogenic carbon (CSC) '[kg CO2e']])</f>
        <v>0</v>
      </c>
    </row>
    <row r="79" spans="1:19" ht="14.4" x14ac:dyDescent="0.3">
      <c r="A79" s="24"/>
      <c r="B79" s="24"/>
      <c r="C79" s="24"/>
      <c r="D79" s="24"/>
      <c r="E79" s="24" t="str">
        <v xml:space="preserve"> </v>
      </c>
      <c r="F79" s="24"/>
      <c r="G79" s="24"/>
      <c r="H79" s="24"/>
      <c r="I79" s="24"/>
      <c r="R79" s="78"/>
      <c r="S79" s="86">
        <f>SUMIF(CalculationModule[Product name],R79,CalculationModule[Total biogenic carbon (CSC) '[kg CO2e']])</f>
        <v>0</v>
      </c>
    </row>
    <row r="80" spans="1:19" ht="14.4" x14ac:dyDescent="0.3">
      <c r="A80" s="25"/>
      <c r="B80" s="25"/>
      <c r="C80" s="25"/>
      <c r="D80" s="25"/>
      <c r="E80" s="25" t="str">
        <v xml:space="preserve"> </v>
      </c>
      <c r="F80" s="25"/>
      <c r="G80" s="25"/>
      <c r="H80" s="25"/>
      <c r="I80" s="25"/>
      <c r="R80" s="78"/>
      <c r="S80" s="86">
        <f>SUMIF(CalculationModule[Product name],R80,CalculationModule[Total biogenic carbon (CSC) '[kg CO2e']])</f>
        <v>0</v>
      </c>
    </row>
    <row r="81" spans="1:19" ht="14.4" x14ac:dyDescent="0.3">
      <c r="A81" s="24"/>
      <c r="B81" s="24"/>
      <c r="C81" s="24"/>
      <c r="D81" s="24"/>
      <c r="E81" s="24" t="str">
        <v xml:space="preserve"> </v>
      </c>
      <c r="F81" s="24"/>
      <c r="G81" s="24"/>
      <c r="H81" s="24"/>
      <c r="I81" s="24"/>
      <c r="R81" s="78"/>
      <c r="S81" s="86">
        <f>SUMIF(CalculationModule[Product name],R81,CalculationModule[Total biogenic carbon (CSC) '[kg CO2e']])</f>
        <v>0</v>
      </c>
    </row>
    <row r="82" spans="1:19" ht="14.4" x14ac:dyDescent="0.3">
      <c r="A82" s="25"/>
      <c r="B82" s="25"/>
      <c r="C82" s="25"/>
      <c r="D82" s="25"/>
      <c r="E82" s="25" t="str">
        <v xml:space="preserve"> </v>
      </c>
      <c r="F82" s="25"/>
      <c r="G82" s="25"/>
      <c r="H82" s="25"/>
      <c r="I82" s="25"/>
      <c r="R82" s="78"/>
      <c r="S82" s="86">
        <f>SUMIF(CalculationModule[Product name],R82,CalculationModule[Total biogenic carbon (CSC) '[kg CO2e']])</f>
        <v>0</v>
      </c>
    </row>
    <row r="83" spans="1:19" ht="14.4" x14ac:dyDescent="0.3">
      <c r="A83" s="24"/>
      <c r="B83" s="24"/>
      <c r="C83" s="24"/>
      <c r="D83" s="24"/>
      <c r="E83" s="24" t="str">
        <v xml:space="preserve"> </v>
      </c>
      <c r="F83" s="24"/>
      <c r="G83" s="24"/>
      <c r="H83" s="24"/>
      <c r="I83" s="24"/>
      <c r="R83" s="78"/>
      <c r="S83" s="86">
        <f>SUMIF(CalculationModule[Product name],R83,CalculationModule[Total biogenic carbon (CSC) '[kg CO2e']])</f>
        <v>0</v>
      </c>
    </row>
    <row r="84" spans="1:19" ht="14.4" x14ac:dyDescent="0.3">
      <c r="A84" s="25"/>
      <c r="B84" s="25"/>
      <c r="C84" s="25"/>
      <c r="D84" s="25"/>
      <c r="E84" s="25" t="str">
        <v xml:space="preserve"> </v>
      </c>
      <c r="F84" s="25"/>
      <c r="G84" s="25"/>
      <c r="H84" s="25"/>
      <c r="I84" s="25"/>
      <c r="R84" s="78"/>
      <c r="S84" s="86">
        <f>SUMIF(CalculationModule[Product name],R84,CalculationModule[Total biogenic carbon (CSC) '[kg CO2e']])</f>
        <v>0</v>
      </c>
    </row>
    <row r="85" spans="1:19" ht="14.4" x14ac:dyDescent="0.3">
      <c r="A85" s="24"/>
      <c r="B85" s="24"/>
      <c r="C85" s="24"/>
      <c r="D85" s="24"/>
      <c r="E85" s="24" t="str">
        <v xml:space="preserve"> </v>
      </c>
      <c r="F85" s="24"/>
      <c r="G85" s="24"/>
      <c r="H85" s="24"/>
      <c r="I85" s="24"/>
      <c r="R85" s="78"/>
      <c r="S85" s="86">
        <f>SUMIF(CalculationModule[Product name],R85,CalculationModule[Total biogenic carbon (CSC) '[kg CO2e']])</f>
        <v>0</v>
      </c>
    </row>
    <row r="86" spans="1:19" ht="14.4" x14ac:dyDescent="0.3">
      <c r="A86" s="25"/>
      <c r="B86" s="25"/>
      <c r="C86" s="25"/>
      <c r="D86" s="25"/>
      <c r="E86" s="25" t="str">
        <v xml:space="preserve"> </v>
      </c>
      <c r="F86" s="25"/>
      <c r="G86" s="25"/>
      <c r="H86" s="25"/>
      <c r="I86" s="25"/>
      <c r="R86" s="78"/>
      <c r="S86" s="86">
        <f>SUMIF(CalculationModule[Product name],R86,CalculationModule[Total biogenic carbon (CSC) '[kg CO2e']])</f>
        <v>0</v>
      </c>
    </row>
    <row r="87" spans="1:19" ht="14.4" x14ac:dyDescent="0.3">
      <c r="A87" s="24"/>
      <c r="B87" s="24"/>
      <c r="C87" s="24"/>
      <c r="D87" s="24"/>
      <c r="E87" s="24" t="str">
        <v xml:space="preserve"> </v>
      </c>
      <c r="F87" s="24"/>
      <c r="G87" s="24"/>
      <c r="H87" s="24"/>
      <c r="I87" s="24"/>
      <c r="R87" s="78"/>
      <c r="S87" s="86">
        <f>SUMIF(CalculationModule[Product name],R87,CalculationModule[Total biogenic carbon (CSC) '[kg CO2e']])</f>
        <v>0</v>
      </c>
    </row>
    <row r="88" spans="1:19" ht="14.4" x14ac:dyDescent="0.3">
      <c r="A88" s="25"/>
      <c r="B88" s="25"/>
      <c r="C88" s="25"/>
      <c r="D88" s="25"/>
      <c r="E88" s="25" t="str">
        <v xml:space="preserve"> </v>
      </c>
      <c r="F88" s="25"/>
      <c r="G88" s="25"/>
      <c r="H88" s="25"/>
      <c r="I88" s="25"/>
      <c r="R88" s="78"/>
      <c r="S88" s="86">
        <f>SUMIF(CalculationModule[Product name],R88,CalculationModule[Total biogenic carbon (CSC) '[kg CO2e']])</f>
        <v>0</v>
      </c>
    </row>
    <row r="89" spans="1:19" ht="14.4" x14ac:dyDescent="0.3">
      <c r="A89" s="24"/>
      <c r="B89" s="24"/>
      <c r="C89" s="24"/>
      <c r="D89" s="24"/>
      <c r="E89" s="24" t="str">
        <v xml:space="preserve"> </v>
      </c>
      <c r="F89" s="24"/>
      <c r="G89" s="24"/>
      <c r="H89" s="24"/>
      <c r="I89" s="24"/>
      <c r="R89" s="78"/>
      <c r="S89" s="86">
        <f>SUMIF(CalculationModule[Product name],R89,CalculationModule[Total biogenic carbon (CSC) '[kg CO2e']])</f>
        <v>0</v>
      </c>
    </row>
    <row r="90" spans="1:19" ht="14.4" x14ac:dyDescent="0.3">
      <c r="A90" s="25"/>
      <c r="B90" s="25"/>
      <c r="C90" s="25"/>
      <c r="D90" s="25"/>
      <c r="E90" s="25" t="str">
        <v xml:space="preserve"> </v>
      </c>
      <c r="F90" s="25"/>
      <c r="G90" s="25"/>
      <c r="H90" s="25"/>
      <c r="I90" s="25"/>
      <c r="R90" s="78"/>
      <c r="S90" s="86">
        <f>SUMIF(CalculationModule[Product name],R90,CalculationModule[Total biogenic carbon (CSC) '[kg CO2e']])</f>
        <v>0</v>
      </c>
    </row>
    <row r="91" spans="1:19" ht="14.4" x14ac:dyDescent="0.3">
      <c r="A91" s="24"/>
      <c r="B91" s="24"/>
      <c r="C91" s="24"/>
      <c r="D91" s="24"/>
      <c r="E91" s="24" t="str">
        <v xml:space="preserve"> </v>
      </c>
      <c r="F91" s="24"/>
      <c r="G91" s="24"/>
      <c r="H91" s="24"/>
      <c r="I91" s="24"/>
      <c r="R91" s="78"/>
      <c r="S91" s="86">
        <f>SUMIF(CalculationModule[Product name],R91,CalculationModule[Total biogenic carbon (CSC) '[kg CO2e']])</f>
        <v>0</v>
      </c>
    </row>
    <row r="92" spans="1:19" ht="14.4" x14ac:dyDescent="0.3">
      <c r="A92" s="25"/>
      <c r="B92" s="25"/>
      <c r="C92" s="25"/>
      <c r="D92" s="25"/>
      <c r="E92" s="25" t="str">
        <v xml:space="preserve"> </v>
      </c>
      <c r="F92" s="25"/>
      <c r="G92" s="25"/>
      <c r="H92" s="25"/>
      <c r="I92" s="25"/>
      <c r="R92" s="78"/>
      <c r="S92" s="86">
        <f>SUMIF(CalculationModule[Product name],R92,CalculationModule[Total biogenic carbon (CSC) '[kg CO2e']])</f>
        <v>0</v>
      </c>
    </row>
    <row r="93" spans="1:19" ht="14.4" x14ac:dyDescent="0.3">
      <c r="A93" s="24"/>
      <c r="B93" s="24"/>
      <c r="C93" s="24"/>
      <c r="D93" s="24"/>
      <c r="E93" s="24" t="str">
        <v xml:space="preserve"> </v>
      </c>
      <c r="F93" s="24"/>
      <c r="G93" s="24"/>
      <c r="H93" s="24"/>
      <c r="I93" s="24"/>
      <c r="R93" s="78"/>
      <c r="S93" s="86">
        <f>SUMIF(CalculationModule[Product name],R93,CalculationModule[Total biogenic carbon (CSC) '[kg CO2e']])</f>
        <v>0</v>
      </c>
    </row>
    <row r="94" spans="1:19" ht="14.4" x14ac:dyDescent="0.3">
      <c r="A94" s="25"/>
      <c r="B94" s="25"/>
      <c r="C94" s="25"/>
      <c r="D94" s="25"/>
      <c r="E94" s="25" t="str">
        <v xml:space="preserve"> </v>
      </c>
      <c r="F94" s="25"/>
      <c r="G94" s="25"/>
      <c r="H94" s="25"/>
      <c r="I94" s="25"/>
      <c r="R94" s="78"/>
      <c r="S94" s="86">
        <f>SUMIF(CalculationModule[Product name],R94,CalculationModule[Total biogenic carbon (CSC) '[kg CO2e']])</f>
        <v>0</v>
      </c>
    </row>
    <row r="95" spans="1:19" ht="14.4" x14ac:dyDescent="0.3">
      <c r="A95" s="24"/>
      <c r="B95" s="24"/>
      <c r="C95" s="24"/>
      <c r="D95" s="24"/>
      <c r="E95" s="24" t="str">
        <v xml:space="preserve"> </v>
      </c>
      <c r="F95" s="24"/>
      <c r="G95" s="24"/>
      <c r="H95" s="24"/>
      <c r="I95" s="24"/>
      <c r="R95" s="78"/>
      <c r="S95" s="86">
        <f>SUMIF(CalculationModule[Product name],R95,CalculationModule[Total biogenic carbon (CSC) '[kg CO2e']])</f>
        <v>0</v>
      </c>
    </row>
    <row r="96" spans="1:19" ht="14.4" x14ac:dyDescent="0.3">
      <c r="A96" s="25"/>
      <c r="B96" s="25"/>
      <c r="C96" s="25"/>
      <c r="D96" s="25"/>
      <c r="E96" s="25" t="str">
        <v xml:space="preserve"> </v>
      </c>
      <c r="F96" s="25"/>
      <c r="G96" s="25"/>
      <c r="H96" s="25"/>
      <c r="I96" s="25"/>
      <c r="R96" s="78"/>
      <c r="S96" s="86">
        <f>SUMIF(CalculationModule[Product name],R96,CalculationModule[Total biogenic carbon (CSC) '[kg CO2e']])</f>
        <v>0</v>
      </c>
    </row>
    <row r="97" spans="1:19" ht="14.4" x14ac:dyDescent="0.3">
      <c r="A97" s="24"/>
      <c r="B97" s="24"/>
      <c r="C97" s="24"/>
      <c r="D97" s="24"/>
      <c r="E97" s="24" t="str">
        <v xml:space="preserve"> </v>
      </c>
      <c r="F97" s="24"/>
      <c r="G97" s="24"/>
      <c r="H97" s="24"/>
      <c r="I97" s="24"/>
      <c r="R97" s="78"/>
      <c r="S97" s="86">
        <f>SUMIF(CalculationModule[Product name],R97,CalculationModule[Total biogenic carbon (CSC) '[kg CO2e']])</f>
        <v>0</v>
      </c>
    </row>
    <row r="98" spans="1:19" ht="14.4" x14ac:dyDescent="0.3">
      <c r="A98" s="25"/>
      <c r="B98" s="25"/>
      <c r="C98" s="25"/>
      <c r="D98" s="25"/>
      <c r="E98" s="25" t="str">
        <v xml:space="preserve"> </v>
      </c>
      <c r="F98" s="25"/>
      <c r="G98" s="25"/>
      <c r="H98" s="25"/>
      <c r="I98" s="25"/>
      <c r="R98" s="78"/>
      <c r="S98" s="86">
        <f>SUMIF(CalculationModule[Product name],R98,CalculationModule[Total biogenic carbon (CSC) '[kg CO2e']])</f>
        <v>0</v>
      </c>
    </row>
    <row r="99" spans="1:19" ht="14.4" x14ac:dyDescent="0.3">
      <c r="A99" s="24"/>
      <c r="B99" s="24"/>
      <c r="C99" s="24"/>
      <c r="D99" s="24"/>
      <c r="E99" s="24" t="str">
        <v xml:space="preserve"> </v>
      </c>
      <c r="F99" s="24"/>
      <c r="G99" s="24"/>
      <c r="H99" s="24"/>
      <c r="I99" s="24"/>
      <c r="R99" s="78"/>
      <c r="S99" s="86">
        <f>SUMIF(CalculationModule[Product name],R99,CalculationModule[Total biogenic carbon (CSC) '[kg CO2e']])</f>
        <v>0</v>
      </c>
    </row>
    <row r="100" spans="1:19" ht="14.4" x14ac:dyDescent="0.3">
      <c r="A100" s="25"/>
      <c r="B100" s="25"/>
      <c r="C100" s="25"/>
      <c r="D100" s="25"/>
      <c r="E100" s="25" t="str">
        <v xml:space="preserve"> </v>
      </c>
      <c r="F100" s="25"/>
      <c r="G100" s="25"/>
      <c r="H100" s="25"/>
      <c r="I100" s="25"/>
      <c r="R100" s="78"/>
      <c r="S100" s="86">
        <f>SUMIF(CalculationModule[Product name],R100,CalculationModule[Total biogenic carbon (CSC) '[kg CO2e']])</f>
        <v>0</v>
      </c>
    </row>
    <row r="101" spans="1:19" ht="14.4" x14ac:dyDescent="0.3">
      <c r="A101" s="24"/>
      <c r="B101" s="24"/>
      <c r="C101" s="24"/>
      <c r="D101" s="24"/>
      <c r="E101" s="24" t="str">
        <v xml:space="preserve"> </v>
      </c>
      <c r="F101" s="24"/>
      <c r="G101" s="24"/>
      <c r="H101" s="24"/>
      <c r="I101" s="24"/>
      <c r="R101" s="78"/>
      <c r="S101" s="86">
        <f>SUMIF(CalculationModule[Product name],R101,CalculationModule[Total biogenic carbon (CSC) '[kg CO2e']])</f>
        <v>0</v>
      </c>
    </row>
    <row r="102" spans="1:19" ht="14.4" x14ac:dyDescent="0.3">
      <c r="A102" s="25"/>
      <c r="B102" s="25"/>
      <c r="C102" s="25"/>
      <c r="D102" s="25"/>
      <c r="E102" s="25" t="str">
        <v xml:space="preserve"> </v>
      </c>
      <c r="F102" s="25"/>
      <c r="G102" s="25"/>
      <c r="H102" s="25"/>
      <c r="I102" s="25"/>
      <c r="R102" s="78"/>
      <c r="S102" s="86">
        <f>SUMIF(CalculationModule[Product name],R102,CalculationModule[Total biogenic carbon (CSC) '[kg CO2e']])</f>
        <v>0</v>
      </c>
    </row>
    <row r="103" spans="1:19" ht="14.4" x14ac:dyDescent="0.3">
      <c r="A103" s="24"/>
      <c r="B103" s="24"/>
      <c r="C103" s="24"/>
      <c r="D103" s="24"/>
      <c r="E103" s="24" t="str">
        <v xml:space="preserve"> </v>
      </c>
      <c r="F103" s="24"/>
      <c r="G103" s="24"/>
      <c r="H103" s="24"/>
      <c r="I103" s="24"/>
      <c r="R103" s="78"/>
      <c r="S103" s="86">
        <f>SUMIF(CalculationModule[Product name],R103,CalculationModule[Total biogenic carbon (CSC) '[kg CO2e']])</f>
        <v>0</v>
      </c>
    </row>
    <row r="104" spans="1:19" ht="14.4" x14ac:dyDescent="0.3">
      <c r="A104" s="25"/>
      <c r="B104" s="25"/>
      <c r="C104" s="25"/>
      <c r="D104" s="25"/>
      <c r="E104" s="25" t="str">
        <v xml:space="preserve"> </v>
      </c>
      <c r="F104" s="25"/>
      <c r="G104" s="25"/>
      <c r="H104" s="25"/>
      <c r="I104" s="25"/>
      <c r="R104" s="78"/>
      <c r="S104" s="86">
        <f>SUMIF(CalculationModule[Product name],R104,CalculationModule[Total biogenic carbon (CSC) '[kg CO2e']])</f>
        <v>0</v>
      </c>
    </row>
    <row r="105" spans="1:19" ht="14.4" x14ac:dyDescent="0.3">
      <c r="A105" s="24"/>
      <c r="B105" s="24"/>
      <c r="C105" s="24"/>
      <c r="D105" s="24"/>
      <c r="E105" s="24" t="str">
        <v xml:space="preserve"> </v>
      </c>
      <c r="F105" s="24"/>
      <c r="G105" s="24"/>
      <c r="H105" s="24"/>
      <c r="I105" s="24"/>
      <c r="R105" s="78"/>
      <c r="S105" s="86">
        <f>SUMIF(CalculationModule[Product name],R105,CalculationModule[Total biogenic carbon (CSC) '[kg CO2e']])</f>
        <v>0</v>
      </c>
    </row>
    <row r="106" spans="1:19" ht="14.4" x14ac:dyDescent="0.3">
      <c r="A106" s="25"/>
      <c r="B106" s="25"/>
      <c r="C106" s="25"/>
      <c r="D106" s="25"/>
      <c r="E106" s="25" t="str">
        <v xml:space="preserve"> </v>
      </c>
      <c r="F106" s="25"/>
      <c r="G106" s="25"/>
      <c r="H106" s="25"/>
      <c r="I106" s="25"/>
    </row>
    <row r="107" spans="1:19" ht="14.4" x14ac:dyDescent="0.3">
      <c r="A107" s="24"/>
      <c r="B107" s="24"/>
      <c r="C107" s="24"/>
      <c r="D107" s="24"/>
      <c r="E107" s="24" t="str">
        <v xml:space="preserve"> </v>
      </c>
      <c r="F107" s="24"/>
      <c r="G107" s="24"/>
      <c r="H107" s="24"/>
      <c r="I107" s="24"/>
    </row>
    <row r="108" spans="1:19" ht="14.4" x14ac:dyDescent="0.3">
      <c r="A108" s="25"/>
      <c r="B108" s="25"/>
      <c r="C108" s="25"/>
      <c r="D108" s="25"/>
      <c r="E108" s="25" t="str">
        <v xml:space="preserve"> </v>
      </c>
      <c r="F108" s="25"/>
      <c r="G108" s="25"/>
      <c r="H108" s="25"/>
      <c r="I108" s="25"/>
    </row>
    <row r="109" spans="1:19" ht="14.4" x14ac:dyDescent="0.3">
      <c r="A109" s="24"/>
      <c r="B109" s="24"/>
      <c r="C109" s="24"/>
      <c r="D109" s="24"/>
      <c r="E109" s="24" t="str">
        <v xml:space="preserve"> </v>
      </c>
      <c r="F109" s="24"/>
      <c r="G109" s="24"/>
      <c r="H109" s="24"/>
      <c r="I109" s="24"/>
    </row>
    <row r="110" spans="1:19" ht="14.4" x14ac:dyDescent="0.3">
      <c r="A110" s="25"/>
      <c r="B110" s="25"/>
      <c r="C110" s="25"/>
      <c r="D110" s="25"/>
      <c r="E110" s="25" t="str">
        <v xml:space="preserve"> </v>
      </c>
      <c r="F110" s="25"/>
      <c r="G110" s="25"/>
      <c r="H110" s="25"/>
      <c r="I110" s="25"/>
    </row>
    <row r="111" spans="1:19" ht="14.4" x14ac:dyDescent="0.3">
      <c r="A111" s="24"/>
      <c r="B111" s="24"/>
      <c r="C111" s="24"/>
      <c r="D111" s="24"/>
      <c r="E111" s="24" t="str">
        <v xml:space="preserve"> </v>
      </c>
      <c r="F111" s="24"/>
      <c r="G111" s="24"/>
      <c r="H111" s="24"/>
      <c r="I111" s="24"/>
    </row>
    <row r="112" spans="1:19" ht="14.4" x14ac:dyDescent="0.3">
      <c r="A112" s="25"/>
      <c r="B112" s="25"/>
      <c r="C112" s="25"/>
      <c r="D112" s="25"/>
      <c r="E112" s="25" t="str">
        <v xml:space="preserve"> </v>
      </c>
      <c r="F112" s="25"/>
      <c r="G112" s="25"/>
      <c r="H112" s="25"/>
      <c r="I112" s="25"/>
    </row>
    <row r="113" spans="1:9" ht="14.4" x14ac:dyDescent="0.3">
      <c r="A113" s="24"/>
      <c r="B113" s="24"/>
      <c r="C113" s="24"/>
      <c r="D113" s="24"/>
      <c r="E113" s="24" t="str">
        <v xml:space="preserve"> </v>
      </c>
      <c r="F113" s="24"/>
      <c r="G113" s="24"/>
      <c r="H113" s="24"/>
      <c r="I113" s="24"/>
    </row>
    <row r="114" spans="1:9" ht="14.4" x14ac:dyDescent="0.3">
      <c r="A114" s="25"/>
      <c r="B114" s="25"/>
      <c r="C114" s="25"/>
      <c r="D114" s="25"/>
      <c r="E114" s="25" t="str">
        <v xml:space="preserve"> </v>
      </c>
      <c r="F114" s="25"/>
      <c r="G114" s="25"/>
      <c r="H114" s="25"/>
      <c r="I114" s="25"/>
    </row>
    <row r="115" spans="1:9" ht="14.4" x14ac:dyDescent="0.3">
      <c r="A115" s="24"/>
      <c r="B115" s="24"/>
      <c r="C115" s="24"/>
      <c r="D115" s="24"/>
      <c r="E115" s="24" t="str">
        <v xml:space="preserve"> </v>
      </c>
      <c r="F115" s="24"/>
      <c r="G115" s="24"/>
      <c r="H115" s="24"/>
      <c r="I115" s="24"/>
    </row>
    <row r="116" spans="1:9" ht="14.4" x14ac:dyDescent="0.3">
      <c r="A116" s="25"/>
      <c r="B116" s="25"/>
      <c r="C116" s="25"/>
      <c r="D116" s="25"/>
      <c r="E116" s="25" t="str">
        <v xml:space="preserve"> </v>
      </c>
      <c r="F116" s="25"/>
      <c r="G116" s="25"/>
      <c r="H116" s="25"/>
      <c r="I116" s="25"/>
    </row>
    <row r="117" spans="1:9" ht="14.4" x14ac:dyDescent="0.3">
      <c r="A117" s="24"/>
      <c r="B117" s="24"/>
      <c r="C117" s="24"/>
      <c r="D117" s="24"/>
      <c r="E117" s="24" t="str">
        <v xml:space="preserve"> </v>
      </c>
      <c r="F117" s="24"/>
      <c r="G117" s="24"/>
      <c r="H117" s="24"/>
      <c r="I117" s="24"/>
    </row>
    <row r="118" spans="1:9" ht="14.4" x14ac:dyDescent="0.3">
      <c r="A118" s="25"/>
      <c r="B118" s="25"/>
      <c r="C118" s="25"/>
      <c r="D118" s="25"/>
      <c r="E118" s="25" t="str">
        <v xml:space="preserve"> </v>
      </c>
      <c r="F118" s="25"/>
      <c r="G118" s="25"/>
      <c r="H118" s="25"/>
      <c r="I118" s="25"/>
    </row>
    <row r="119" spans="1:9" ht="14.4" x14ac:dyDescent="0.3">
      <c r="A119" s="24"/>
      <c r="B119" s="24"/>
      <c r="C119" s="24"/>
      <c r="D119" s="24"/>
      <c r="E119" s="24" t="str">
        <v xml:space="preserve"> </v>
      </c>
      <c r="F119" s="24"/>
      <c r="G119" s="24"/>
      <c r="H119" s="24"/>
      <c r="I119" s="24"/>
    </row>
    <row r="120" spans="1:9" ht="14.4" x14ac:dyDescent="0.3">
      <c r="A120" s="25"/>
      <c r="B120" s="25"/>
      <c r="C120" s="25"/>
      <c r="D120" s="25"/>
      <c r="E120" s="25" t="str">
        <v xml:space="preserve"> </v>
      </c>
      <c r="F120" s="25"/>
      <c r="G120" s="25"/>
      <c r="H120" s="25"/>
      <c r="I120" s="25"/>
    </row>
    <row r="121" spans="1:9" ht="14.4" x14ac:dyDescent="0.3">
      <c r="A121" s="24"/>
      <c r="B121" s="24"/>
      <c r="C121" s="24"/>
      <c r="D121" s="24"/>
      <c r="E121" s="24" t="str">
        <v xml:space="preserve"> </v>
      </c>
      <c r="F121" s="24"/>
      <c r="G121" s="24"/>
      <c r="H121" s="24"/>
      <c r="I121" s="24"/>
    </row>
    <row r="122" spans="1:9" ht="14.4" x14ac:dyDescent="0.3">
      <c r="A122" s="25"/>
      <c r="B122" s="25"/>
      <c r="C122" s="25"/>
      <c r="D122" s="25"/>
      <c r="E122" s="25" t="str">
        <v xml:space="preserve"> </v>
      </c>
      <c r="F122" s="25"/>
      <c r="G122" s="25"/>
      <c r="H122" s="25"/>
      <c r="I122" s="25"/>
    </row>
    <row r="123" spans="1:9" ht="14.4" x14ac:dyDescent="0.3">
      <c r="A123" s="24"/>
      <c r="B123" s="24"/>
      <c r="C123" s="24"/>
      <c r="D123" s="24"/>
      <c r="E123" s="24" t="str">
        <v xml:space="preserve"> </v>
      </c>
      <c r="F123" s="24"/>
      <c r="G123" s="24"/>
      <c r="H123" s="24"/>
      <c r="I123" s="24"/>
    </row>
    <row r="124" spans="1:9" ht="14.4" x14ac:dyDescent="0.3">
      <c r="A124" s="25"/>
      <c r="B124" s="25"/>
      <c r="C124" s="25"/>
      <c r="D124" s="25"/>
      <c r="E124" s="25" t="str">
        <v xml:space="preserve"> </v>
      </c>
      <c r="F124" s="25"/>
      <c r="G124" s="25"/>
      <c r="H124" s="25"/>
      <c r="I124" s="25"/>
    </row>
    <row r="125" spans="1:9" ht="14.4" x14ac:dyDescent="0.3">
      <c r="A125" s="24"/>
      <c r="B125" s="24"/>
      <c r="C125" s="24"/>
      <c r="D125" s="24"/>
      <c r="E125" s="24" t="str">
        <v xml:space="preserve"> </v>
      </c>
      <c r="F125" s="24"/>
      <c r="G125" s="24"/>
      <c r="H125" s="24"/>
      <c r="I125" s="24"/>
    </row>
    <row r="126" spans="1:9" ht="14.4" x14ac:dyDescent="0.3">
      <c r="A126" s="25"/>
      <c r="B126" s="25"/>
      <c r="C126" s="25"/>
      <c r="D126" s="25"/>
      <c r="E126" s="25" t="str">
        <v xml:space="preserve"> </v>
      </c>
      <c r="F126" s="25"/>
      <c r="G126" s="25"/>
      <c r="H126" s="25"/>
      <c r="I126" s="25"/>
    </row>
    <row r="127" spans="1:9" ht="14.4" x14ac:dyDescent="0.3">
      <c r="A127" s="24"/>
      <c r="B127" s="24"/>
      <c r="C127" s="24"/>
      <c r="D127" s="24"/>
      <c r="E127" s="24" t="str">
        <v xml:space="preserve"> </v>
      </c>
      <c r="F127" s="24"/>
      <c r="G127" s="24"/>
      <c r="H127" s="24"/>
      <c r="I127" s="24"/>
    </row>
    <row r="128" spans="1:9" ht="14.4" x14ac:dyDescent="0.3">
      <c r="A128" s="25"/>
      <c r="B128" s="25"/>
      <c r="C128" s="25"/>
      <c r="D128" s="25"/>
      <c r="E128" s="25" t="str">
        <v xml:space="preserve"> </v>
      </c>
      <c r="F128" s="25"/>
      <c r="G128" s="25"/>
      <c r="H128" s="25"/>
      <c r="I128" s="25"/>
    </row>
    <row r="129" spans="1:9" ht="14.4" x14ac:dyDescent="0.3">
      <c r="A129" s="24"/>
      <c r="B129" s="24"/>
      <c r="C129" s="24"/>
      <c r="D129" s="24"/>
      <c r="E129" s="24" t="str">
        <v xml:space="preserve"> </v>
      </c>
      <c r="F129" s="24"/>
      <c r="G129" s="24"/>
      <c r="H129" s="24"/>
      <c r="I129" s="24"/>
    </row>
    <row r="130" spans="1:9" ht="14.4" x14ac:dyDescent="0.3">
      <c r="A130" s="25"/>
      <c r="B130" s="25"/>
      <c r="C130" s="25"/>
      <c r="D130" s="25"/>
      <c r="E130" s="25" t="str">
        <v xml:space="preserve"> </v>
      </c>
      <c r="F130" s="25"/>
      <c r="G130" s="25"/>
      <c r="H130" s="25"/>
      <c r="I130" s="25"/>
    </row>
    <row r="131" spans="1:9" ht="14.4" x14ac:dyDescent="0.3">
      <c r="A131" s="24"/>
      <c r="B131" s="24"/>
      <c r="C131" s="24"/>
      <c r="D131" s="24"/>
      <c r="E131" s="24" t="str">
        <v xml:space="preserve"> </v>
      </c>
      <c r="F131" s="24"/>
      <c r="G131" s="24"/>
      <c r="H131" s="24"/>
      <c r="I131" s="24"/>
    </row>
    <row r="132" spans="1:9" ht="14.4" x14ac:dyDescent="0.3">
      <c r="A132" s="25"/>
      <c r="B132" s="25"/>
      <c r="C132" s="25"/>
      <c r="D132" s="25"/>
      <c r="E132" s="25" t="str">
        <v xml:space="preserve"> </v>
      </c>
      <c r="F132" s="25"/>
      <c r="G132" s="25"/>
      <c r="H132" s="25"/>
      <c r="I132" s="25"/>
    </row>
    <row r="133" spans="1:9" ht="14.4" x14ac:dyDescent="0.3">
      <c r="A133" s="24"/>
      <c r="B133" s="24"/>
      <c r="C133" s="24"/>
      <c r="D133" s="24"/>
      <c r="E133" s="24" t="str">
        <v xml:space="preserve"> </v>
      </c>
      <c r="F133" s="24"/>
      <c r="G133" s="24"/>
      <c r="H133" s="24"/>
      <c r="I133" s="24"/>
    </row>
    <row r="134" spans="1:9" ht="14.4" x14ac:dyDescent="0.3">
      <c r="A134" s="25"/>
      <c r="B134" s="25"/>
      <c r="C134" s="25"/>
      <c r="D134" s="25"/>
      <c r="E134" s="25" t="str">
        <v xml:space="preserve"> </v>
      </c>
      <c r="F134" s="25"/>
      <c r="G134" s="25"/>
      <c r="H134" s="25"/>
      <c r="I134" s="25"/>
    </row>
    <row r="135" spans="1:9" ht="14.4" x14ac:dyDescent="0.3">
      <c r="A135" s="24"/>
      <c r="B135" s="24"/>
      <c r="C135" s="24"/>
      <c r="D135" s="24"/>
      <c r="E135" s="24" t="str">
        <v xml:space="preserve"> </v>
      </c>
      <c r="F135" s="24"/>
      <c r="G135" s="24"/>
      <c r="H135" s="24"/>
      <c r="I135" s="24"/>
    </row>
    <row r="136" spans="1:9" ht="14.4" x14ac:dyDescent="0.3">
      <c r="A136" s="25"/>
      <c r="B136" s="25"/>
      <c r="C136" s="25"/>
      <c r="D136" s="25"/>
      <c r="E136" s="25" t="str">
        <v xml:space="preserve"> </v>
      </c>
      <c r="F136" s="25"/>
      <c r="G136" s="25"/>
      <c r="H136" s="25"/>
      <c r="I136" s="25"/>
    </row>
    <row r="137" spans="1:9" ht="14.4" x14ac:dyDescent="0.3">
      <c r="A137" s="24"/>
      <c r="B137" s="24"/>
      <c r="C137" s="24"/>
      <c r="D137" s="24"/>
      <c r="E137" s="24" t="str">
        <v xml:space="preserve"> </v>
      </c>
      <c r="F137" s="24"/>
      <c r="G137" s="24"/>
      <c r="H137" s="24"/>
      <c r="I137" s="24"/>
    </row>
    <row r="138" spans="1:9" ht="14.4" x14ac:dyDescent="0.3">
      <c r="A138" s="25"/>
      <c r="B138" s="25"/>
      <c r="C138" s="25"/>
      <c r="D138" s="25"/>
      <c r="E138" s="25" t="str">
        <v xml:space="preserve"> </v>
      </c>
      <c r="F138" s="25"/>
      <c r="G138" s="25"/>
      <c r="H138" s="25"/>
      <c r="I138" s="25"/>
    </row>
    <row r="139" spans="1:9" ht="14.4" x14ac:dyDescent="0.3">
      <c r="A139" s="24"/>
      <c r="B139" s="24"/>
      <c r="C139" s="24"/>
      <c r="D139" s="24"/>
      <c r="E139" s="24" t="str">
        <v xml:space="preserve"> </v>
      </c>
      <c r="F139" s="24"/>
      <c r="G139" s="24"/>
      <c r="H139" s="24"/>
      <c r="I139" s="24"/>
    </row>
    <row r="140" spans="1:9" ht="14.4" x14ac:dyDescent="0.3">
      <c r="A140" s="25"/>
      <c r="B140" s="25"/>
      <c r="C140" s="25"/>
      <c r="D140" s="25"/>
      <c r="E140" s="25" t="str">
        <v xml:space="preserve"> </v>
      </c>
      <c r="F140" s="25"/>
      <c r="G140" s="25"/>
      <c r="H140" s="25"/>
      <c r="I140" s="25"/>
    </row>
    <row r="141" spans="1:9" ht="14.4" x14ac:dyDescent="0.3">
      <c r="A141" s="24"/>
      <c r="B141" s="24"/>
      <c r="C141" s="24"/>
      <c r="D141" s="24"/>
      <c r="E141" s="24" t="str">
        <v xml:space="preserve"> </v>
      </c>
      <c r="F141" s="24"/>
      <c r="G141" s="24"/>
      <c r="H141" s="24"/>
      <c r="I141" s="24"/>
    </row>
    <row r="142" spans="1:9" ht="14.4" x14ac:dyDescent="0.3">
      <c r="A142" s="25"/>
      <c r="B142" s="25"/>
      <c r="C142" s="25"/>
      <c r="D142" s="25"/>
      <c r="E142" s="25" t="str">
        <v xml:space="preserve"> </v>
      </c>
      <c r="F142" s="25"/>
      <c r="G142" s="25"/>
      <c r="H142" s="25"/>
      <c r="I142" s="25"/>
    </row>
    <row r="143" spans="1:9" ht="14.4" x14ac:dyDescent="0.3">
      <c r="A143" s="24"/>
      <c r="B143" s="24"/>
      <c r="C143" s="24"/>
      <c r="D143" s="24"/>
      <c r="E143" s="24" t="str">
        <v xml:space="preserve"> </v>
      </c>
      <c r="F143" s="24"/>
      <c r="G143" s="24"/>
      <c r="H143" s="24"/>
      <c r="I143" s="24"/>
    </row>
    <row r="144" spans="1:9" ht="14.4" x14ac:dyDescent="0.3">
      <c r="A144" s="25"/>
      <c r="B144" s="25"/>
      <c r="C144" s="25"/>
      <c r="D144" s="25"/>
      <c r="E144" s="25" t="str">
        <v xml:space="preserve"> </v>
      </c>
      <c r="F144" s="25"/>
      <c r="G144" s="25"/>
      <c r="H144" s="25"/>
      <c r="I144" s="25"/>
    </row>
    <row r="145" spans="1:9" ht="14.4" x14ac:dyDescent="0.3">
      <c r="A145" s="24"/>
      <c r="B145" s="24"/>
      <c r="C145" s="24"/>
      <c r="D145" s="24"/>
      <c r="E145" s="24" t="str">
        <v xml:space="preserve"> </v>
      </c>
      <c r="F145" s="24"/>
      <c r="G145" s="24"/>
      <c r="H145" s="24"/>
      <c r="I145" s="24"/>
    </row>
    <row r="146" spans="1:9" ht="14.4" x14ac:dyDescent="0.3">
      <c r="A146" s="25"/>
      <c r="B146" s="25"/>
      <c r="C146" s="25"/>
      <c r="D146" s="25"/>
      <c r="E146" s="25" t="str">
        <v xml:space="preserve"> </v>
      </c>
      <c r="F146" s="25"/>
      <c r="G146" s="25"/>
      <c r="H146" s="25"/>
      <c r="I146" s="25"/>
    </row>
    <row r="147" spans="1:9" ht="14.4" x14ac:dyDescent="0.3">
      <c r="A147" s="24"/>
      <c r="B147" s="24"/>
      <c r="C147" s="24"/>
      <c r="D147" s="24"/>
      <c r="E147" s="24" t="str">
        <v xml:space="preserve"> </v>
      </c>
      <c r="F147" s="24"/>
      <c r="G147" s="24"/>
      <c r="H147" s="24"/>
      <c r="I147" s="24"/>
    </row>
    <row r="148" spans="1:9" ht="14.4" x14ac:dyDescent="0.3">
      <c r="A148" s="25"/>
      <c r="B148" s="25"/>
      <c r="C148" s="25"/>
      <c r="D148" s="25"/>
      <c r="E148" s="25" t="str">
        <v xml:space="preserve"> </v>
      </c>
      <c r="F148" s="25"/>
      <c r="G148" s="25"/>
      <c r="H148" s="25"/>
      <c r="I148" s="25"/>
    </row>
    <row r="149" spans="1:9" ht="14.4" x14ac:dyDescent="0.3">
      <c r="A149" s="24"/>
      <c r="B149" s="24"/>
      <c r="C149" s="24"/>
      <c r="D149" s="24"/>
      <c r="E149" s="24" t="str">
        <v xml:space="preserve"> </v>
      </c>
      <c r="F149" s="24"/>
      <c r="G149" s="24"/>
      <c r="H149" s="24"/>
      <c r="I149" s="24"/>
    </row>
    <row r="150" spans="1:9" ht="14.4" x14ac:dyDescent="0.3">
      <c r="A150" s="25"/>
      <c r="B150" s="25"/>
      <c r="C150" s="25"/>
      <c r="D150" s="25"/>
      <c r="E150" s="25" t="str">
        <v xml:space="preserve"> </v>
      </c>
      <c r="F150" s="25"/>
      <c r="G150" s="25"/>
      <c r="H150" s="25"/>
      <c r="I150" s="25"/>
    </row>
    <row r="151" spans="1:9" ht="14.4" x14ac:dyDescent="0.3">
      <c r="A151" s="24"/>
      <c r="B151" s="24"/>
      <c r="C151" s="24"/>
      <c r="D151" s="24"/>
      <c r="E151" s="24" t="str">
        <v xml:space="preserve"> </v>
      </c>
      <c r="F151" s="24"/>
      <c r="G151" s="24"/>
      <c r="H151" s="24"/>
      <c r="I151" s="24"/>
    </row>
    <row r="152" spans="1:9" ht="14.4" x14ac:dyDescent="0.3">
      <c r="A152" s="25"/>
      <c r="B152" s="25"/>
      <c r="C152" s="25"/>
      <c r="D152" s="25"/>
      <c r="E152" s="25" t="str">
        <v xml:space="preserve"> </v>
      </c>
      <c r="F152" s="25"/>
      <c r="G152" s="25"/>
      <c r="H152" s="25"/>
      <c r="I152" s="25"/>
    </row>
    <row r="153" spans="1:9" ht="14.4" x14ac:dyDescent="0.3">
      <c r="A153" s="24"/>
      <c r="B153" s="24"/>
      <c r="C153" s="24"/>
      <c r="D153" s="24"/>
      <c r="E153" s="24" t="str">
        <v xml:space="preserve"> </v>
      </c>
      <c r="F153" s="24"/>
      <c r="G153" s="24"/>
      <c r="H153" s="24"/>
      <c r="I153" s="24"/>
    </row>
    <row r="154" spans="1:9" ht="14.4" x14ac:dyDescent="0.3">
      <c r="A154" s="25"/>
      <c r="B154" s="25"/>
      <c r="C154" s="25"/>
      <c r="D154" s="25"/>
      <c r="E154" s="25"/>
      <c r="F154" s="25"/>
      <c r="G154" s="25"/>
      <c r="H154" s="25"/>
      <c r="I154" s="25"/>
    </row>
    <row r="155" spans="1:9" ht="14.4" x14ac:dyDescent="0.3">
      <c r="A155" s="24"/>
      <c r="B155" s="24"/>
      <c r="C155" s="24"/>
      <c r="D155" s="24"/>
      <c r="E155" s="24"/>
      <c r="F155" s="24"/>
      <c r="G155" s="24"/>
      <c r="H155" s="24"/>
      <c r="I155" s="24"/>
    </row>
    <row r="156" spans="1:9" ht="14.4" x14ac:dyDescent="0.3">
      <c r="A156" s="25"/>
      <c r="B156" s="25"/>
      <c r="C156" s="25"/>
      <c r="D156" s="25"/>
      <c r="E156" s="25"/>
      <c r="F156" s="25"/>
      <c r="G156" s="25"/>
      <c r="H156" s="25"/>
      <c r="I156" s="25"/>
    </row>
  </sheetData>
  <sheetProtection algorithmName="SHA-512" hashValue="lW2zlfSEy1wUwhCpy+OqiGAS0xbAa+lr8uMRDb9E52ndE1r2OETkBzyRD6rF23S7pXGMsXqBjIBgqIKh7UiYKw==" saltValue="1aLnaeTTPwWaeaZpiB2Neg==" spinCount="100000" sheet="1" selectLockedCells="1" selectUnlockedCells="1"/>
  <mergeCells count="12">
    <mergeCell ref="D23:F25"/>
    <mergeCell ref="D27:F29"/>
    <mergeCell ref="A56:D56"/>
    <mergeCell ref="A53:I55"/>
    <mergeCell ref="A26:I26"/>
    <mergeCell ref="A35:I35"/>
    <mergeCell ref="A4:I4"/>
    <mergeCell ref="A22:I22"/>
    <mergeCell ref="A8:C8"/>
    <mergeCell ref="D8:I8"/>
    <mergeCell ref="A9:C9"/>
    <mergeCell ref="A16:I19"/>
  </mergeCells>
  <hyperlinks>
    <hyperlink ref="A35:I35" r:id="rId1" display="Climate Cleanup Net Carbon Removal Benefit Calculation Tool v3.0, available at climatecleanup.org/ncrb-tool" xr:uid="{A05D246D-E312-44AF-94E1-FC453EF64FE8}"/>
  </hyperlinks>
  <pageMargins left="0.7" right="0.7" top="0.75" bottom="0.75" header="0.3" footer="0.3"/>
  <pageSetup paperSize="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087C6-861C-47DC-A351-BB556AC9563E}">
  <sheetPr>
    <tabColor theme="5" tint="0.39997558519241921"/>
  </sheetPr>
  <dimension ref="A1:O98"/>
  <sheetViews>
    <sheetView zoomScale="78" zoomScaleNormal="115" workbookViewId="0">
      <pane ySplit="1" topLeftCell="A2" activePane="bottomLeft" state="frozen"/>
      <selection pane="bottomLeft" activeCell="K18" sqref="K18"/>
    </sheetView>
  </sheetViews>
  <sheetFormatPr defaultRowHeight="14.4" x14ac:dyDescent="0.3"/>
  <cols>
    <col min="1" max="1" width="50.109375" bestFit="1" customWidth="1"/>
    <col min="2" max="2" width="30" bestFit="1" customWidth="1"/>
    <col min="3" max="3" width="2.88671875" customWidth="1"/>
    <col min="4" max="4" width="12.44140625" customWidth="1"/>
    <col min="5" max="5" width="22.6640625" bestFit="1" customWidth="1"/>
    <col min="6" max="6" width="22.6640625" customWidth="1"/>
    <col min="7" max="7" width="22.6640625" bestFit="1" customWidth="1"/>
    <col min="8" max="9" width="29.88671875" customWidth="1"/>
    <col min="10" max="10" width="10.33203125" customWidth="1"/>
    <col min="11" max="11" width="5" customWidth="1"/>
    <col min="12" max="12" width="14.6640625" bestFit="1" customWidth="1"/>
    <col min="13" max="13" width="14.5546875" customWidth="1"/>
    <col min="14" max="14" width="11.44140625" customWidth="1"/>
    <col min="15" max="15" width="8.88671875" hidden="1" customWidth="1"/>
    <col min="16" max="16" width="8.88671875" customWidth="1"/>
  </cols>
  <sheetData>
    <row r="1" spans="1:15" ht="30" customHeight="1" x14ac:dyDescent="0.55000000000000004">
      <c r="A1" s="71" t="s">
        <v>344</v>
      </c>
      <c r="D1" s="80" t="s">
        <v>431</v>
      </c>
      <c r="E1" s="80" t="s">
        <v>345</v>
      </c>
      <c r="F1" s="80" t="s">
        <v>418</v>
      </c>
      <c r="G1" s="81" t="s">
        <v>347</v>
      </c>
      <c r="H1" s="81" t="s">
        <v>9</v>
      </c>
      <c r="I1" s="81" t="s">
        <v>358</v>
      </c>
      <c r="J1" s="81" t="s">
        <v>361</v>
      </c>
      <c r="K1" s="82" t="s">
        <v>362</v>
      </c>
      <c r="L1" s="81" t="s">
        <v>87</v>
      </c>
      <c r="M1" s="80" t="s">
        <v>88</v>
      </c>
      <c r="N1" s="80" t="s">
        <v>359</v>
      </c>
      <c r="O1" s="20" t="s">
        <v>357</v>
      </c>
    </row>
    <row r="2" spans="1:15" x14ac:dyDescent="0.3">
      <c r="A2" t="s">
        <v>412</v>
      </c>
      <c r="B2" s="93" t="s">
        <v>476</v>
      </c>
      <c r="D2" s="104" t="s">
        <v>433</v>
      </c>
      <c r="E2" s="104" t="s">
        <v>369</v>
      </c>
      <c r="F2" s="104" t="s">
        <v>485</v>
      </c>
      <c r="G2" s="91" t="s">
        <v>468</v>
      </c>
      <c r="H2" s="91" t="s">
        <v>494</v>
      </c>
      <c r="I2" s="91" t="s">
        <v>8</v>
      </c>
      <c r="J2" s="91">
        <v>641.13599999999997</v>
      </c>
      <c r="K2" s="91" t="s">
        <v>14</v>
      </c>
      <c r="L2" s="91"/>
      <c r="M2" s="91"/>
      <c r="N2" s="92"/>
      <c r="O2" s="21" t="str" cm="1">
        <f t="array" ref="O2">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SHR-24.0004</v>
      </c>
    </row>
    <row r="3" spans="1:15" x14ac:dyDescent="0.3">
      <c r="A3" t="s">
        <v>339</v>
      </c>
      <c r="B3" s="94" t="s">
        <v>477</v>
      </c>
      <c r="D3" s="104" t="s">
        <v>433</v>
      </c>
      <c r="E3" s="104" t="s">
        <v>377</v>
      </c>
      <c r="F3" s="104" t="s">
        <v>486</v>
      </c>
      <c r="G3" s="91" t="s">
        <v>468</v>
      </c>
      <c r="H3" s="91" t="s">
        <v>494</v>
      </c>
      <c r="I3" s="91" t="s">
        <v>8</v>
      </c>
      <c r="J3" s="91">
        <v>153.792</v>
      </c>
      <c r="K3" s="91" t="s">
        <v>14</v>
      </c>
      <c r="L3" s="91"/>
      <c r="M3" s="91"/>
      <c r="N3" s="92"/>
      <c r="O3" s="21" t="str" cm="1">
        <f t="array" ref="O3">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SHR-24.0004</v>
      </c>
    </row>
    <row r="4" spans="1:15" x14ac:dyDescent="0.3">
      <c r="A4" t="s">
        <v>340</v>
      </c>
      <c r="B4" s="93" t="s">
        <v>478</v>
      </c>
      <c r="D4" s="104" t="s">
        <v>432</v>
      </c>
      <c r="E4" s="104" t="s">
        <v>369</v>
      </c>
      <c r="F4" s="104" t="s">
        <v>487</v>
      </c>
      <c r="G4" s="91" t="s">
        <v>466</v>
      </c>
      <c r="H4" s="91"/>
      <c r="I4" s="91" t="s">
        <v>467</v>
      </c>
      <c r="J4" s="91">
        <v>164</v>
      </c>
      <c r="K4" s="91" t="s">
        <v>14</v>
      </c>
      <c r="L4" s="91">
        <v>75</v>
      </c>
      <c r="M4" s="91"/>
      <c r="N4" s="92"/>
      <c r="O4" s="21" t="str" cm="1">
        <f t="array" ref="O4">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5" spans="1:15" x14ac:dyDescent="0.3">
      <c r="A5" t="s">
        <v>341</v>
      </c>
      <c r="B5" s="95" t="s">
        <v>479</v>
      </c>
      <c r="D5" s="104" t="s">
        <v>432</v>
      </c>
      <c r="E5" s="104" t="s">
        <v>369</v>
      </c>
      <c r="F5" s="104" t="s">
        <v>488</v>
      </c>
      <c r="G5" s="91" t="s">
        <v>466</v>
      </c>
      <c r="H5" s="91"/>
      <c r="I5" s="91" t="s">
        <v>467</v>
      </c>
      <c r="J5" s="121">
        <v>18.940000000000001</v>
      </c>
      <c r="K5" s="91" t="s">
        <v>14</v>
      </c>
      <c r="L5" s="91">
        <v>75</v>
      </c>
      <c r="M5" s="91"/>
      <c r="N5" s="92"/>
      <c r="O5" s="21" t="str" cm="1">
        <f t="array" ref="O5">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6" spans="1:15" x14ac:dyDescent="0.3">
      <c r="A6" t="s">
        <v>342</v>
      </c>
      <c r="B6" s="93" t="s">
        <v>480</v>
      </c>
      <c r="D6" s="104" t="s">
        <v>432</v>
      </c>
      <c r="E6" s="104" t="s">
        <v>429</v>
      </c>
      <c r="F6" s="104" t="s">
        <v>489</v>
      </c>
      <c r="G6" s="91" t="s">
        <v>466</v>
      </c>
      <c r="H6" s="91"/>
      <c r="I6" s="91" t="s">
        <v>467</v>
      </c>
      <c r="J6" s="91">
        <v>47.93</v>
      </c>
      <c r="K6" s="91" t="s">
        <v>14</v>
      </c>
      <c r="L6" s="91">
        <v>75</v>
      </c>
      <c r="M6" s="91"/>
      <c r="N6" s="92"/>
      <c r="O6" s="21" t="str" cm="1">
        <f t="array" ref="O6">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7" spans="1:15" x14ac:dyDescent="0.3">
      <c r="A7" t="s">
        <v>89</v>
      </c>
      <c r="B7" s="94" t="s">
        <v>477</v>
      </c>
      <c r="D7" s="104" t="s">
        <v>432</v>
      </c>
      <c r="E7" s="104" t="s">
        <v>430</v>
      </c>
      <c r="F7" s="104" t="s">
        <v>490</v>
      </c>
      <c r="G7" s="91" t="s">
        <v>466</v>
      </c>
      <c r="H7" s="91"/>
      <c r="I7" s="91" t="s">
        <v>496</v>
      </c>
      <c r="J7" s="91">
        <v>9.1</v>
      </c>
      <c r="K7" s="91" t="s">
        <v>14</v>
      </c>
      <c r="L7" s="91">
        <v>75</v>
      </c>
      <c r="M7" s="91"/>
      <c r="N7" s="92"/>
      <c r="O7" s="21" t="str" cm="1">
        <f t="array" ref="O7">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8" spans="1:15" x14ac:dyDescent="0.3">
      <c r="A8" t="s">
        <v>90</v>
      </c>
      <c r="B8" s="91"/>
      <c r="D8" s="104" t="s">
        <v>432</v>
      </c>
      <c r="E8" s="104" t="s">
        <v>429</v>
      </c>
      <c r="F8" s="104" t="s">
        <v>491</v>
      </c>
      <c r="G8" s="91" t="s">
        <v>466</v>
      </c>
      <c r="H8" s="91"/>
      <c r="I8" s="91" t="s">
        <v>467</v>
      </c>
      <c r="J8" s="91">
        <v>27.4</v>
      </c>
      <c r="K8" s="91" t="s">
        <v>14</v>
      </c>
      <c r="L8" s="91">
        <v>75</v>
      </c>
      <c r="M8" s="91"/>
      <c r="N8" s="92"/>
      <c r="O8" s="21" t="str" cm="1">
        <f t="array" ref="O8">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9" spans="1:15" ht="14.4" customHeight="1" x14ac:dyDescent="0.3">
      <c r="A9" s="155" t="s">
        <v>481</v>
      </c>
      <c r="B9" s="156"/>
      <c r="D9" s="104" t="s">
        <v>432</v>
      </c>
      <c r="E9" s="104" t="s">
        <v>371</v>
      </c>
      <c r="F9" s="104" t="s">
        <v>492</v>
      </c>
      <c r="G9" s="91" t="s">
        <v>466</v>
      </c>
      <c r="H9" s="91"/>
      <c r="I9" s="91" t="s">
        <v>467</v>
      </c>
      <c r="J9" s="91">
        <v>40.950000000000003</v>
      </c>
      <c r="K9" s="91" t="s">
        <v>14</v>
      </c>
      <c r="L9" s="91">
        <v>75</v>
      </c>
      <c r="M9" s="91"/>
      <c r="N9" s="92"/>
      <c r="O9" s="21" t="str" cm="1">
        <f t="array" ref="O9">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10" spans="1:15" x14ac:dyDescent="0.3">
      <c r="A10" s="157"/>
      <c r="B10" s="158"/>
      <c r="D10" s="104" t="s">
        <v>436</v>
      </c>
      <c r="E10" s="104" t="s">
        <v>368</v>
      </c>
      <c r="F10" s="104" t="s">
        <v>493</v>
      </c>
      <c r="G10" s="91" t="s">
        <v>468</v>
      </c>
      <c r="H10" s="91" t="s">
        <v>497</v>
      </c>
      <c r="I10" s="91" t="s">
        <v>498</v>
      </c>
      <c r="J10" s="91">
        <v>56.68</v>
      </c>
      <c r="K10" s="91" t="s">
        <v>14</v>
      </c>
      <c r="L10" s="91"/>
      <c r="M10" s="91"/>
      <c r="N10" s="92"/>
      <c r="O10" s="21" t="str" cm="1">
        <f t="array" ref="O10">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EPD-JAM-20220072-CBD1-EN</v>
      </c>
    </row>
    <row r="11" spans="1:15" x14ac:dyDescent="0.3">
      <c r="A11" s="157"/>
      <c r="B11" s="158"/>
      <c r="D11" s="104"/>
      <c r="E11" s="104"/>
      <c r="F11" s="104"/>
      <c r="G11" s="91"/>
      <c r="H11" s="91"/>
      <c r="I11" s="91"/>
      <c r="J11" s="91"/>
      <c r="K11" s="91"/>
      <c r="L11" s="91"/>
      <c r="M11" s="91"/>
      <c r="N11" s="92"/>
      <c r="O11" s="21" t="str" cm="1">
        <f t="array" ref="O11">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12" spans="1:15" x14ac:dyDescent="0.3">
      <c r="A12" s="159"/>
      <c r="B12" s="160"/>
      <c r="D12" s="104"/>
      <c r="E12" s="104"/>
      <c r="F12" s="104"/>
      <c r="G12" s="91"/>
      <c r="H12" s="91"/>
      <c r="I12" s="91"/>
      <c r="J12" s="121"/>
      <c r="K12" s="91"/>
      <c r="L12" s="91"/>
      <c r="M12" s="91"/>
      <c r="N12" s="92"/>
      <c r="O12" s="21" t="str" cm="1">
        <f t="array" ref="O12">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13" spans="1:15" x14ac:dyDescent="0.3">
      <c r="A13" t="s">
        <v>99</v>
      </c>
      <c r="B13" s="96">
        <v>2024</v>
      </c>
      <c r="D13" s="104"/>
      <c r="E13" s="104"/>
      <c r="F13" s="104"/>
      <c r="G13" s="91"/>
      <c r="H13" s="91"/>
      <c r="I13" s="91"/>
      <c r="J13" s="121"/>
      <c r="K13" s="91"/>
      <c r="L13" s="91"/>
      <c r="M13" s="91"/>
      <c r="N13" s="92"/>
      <c r="O13" s="21" t="str" cm="1">
        <f t="array" ref="O13">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14" spans="1:15" x14ac:dyDescent="0.3">
      <c r="A14" t="s">
        <v>337</v>
      </c>
      <c r="B14" s="97">
        <f>1480+1703</f>
        <v>3183</v>
      </c>
      <c r="D14" s="104"/>
      <c r="E14" s="104"/>
      <c r="F14" s="104"/>
      <c r="G14" s="91"/>
      <c r="H14" s="91"/>
      <c r="I14" s="91"/>
      <c r="J14" s="121"/>
      <c r="K14" s="91"/>
      <c r="L14" s="91"/>
      <c r="M14" s="91"/>
      <c r="N14" s="92"/>
      <c r="O14" s="21" t="str" cm="1">
        <f t="array" ref="O14">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15" spans="1:15" x14ac:dyDescent="0.3">
      <c r="A15" t="s">
        <v>338</v>
      </c>
      <c r="B15" s="96">
        <v>75</v>
      </c>
      <c r="D15" s="104"/>
      <c r="E15" s="104"/>
      <c r="F15" s="104"/>
      <c r="G15" s="91"/>
      <c r="H15" s="91"/>
      <c r="I15" s="91"/>
      <c r="J15" s="91"/>
      <c r="K15" s="91"/>
      <c r="L15" s="91"/>
      <c r="M15" s="91"/>
      <c r="N15" s="92"/>
      <c r="O15" s="21" t="str" cm="1">
        <f t="array" ref="O15">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16" spans="1:15" x14ac:dyDescent="0.3">
      <c r="A16" t="s">
        <v>343</v>
      </c>
      <c r="B16" s="94" t="s">
        <v>482</v>
      </c>
      <c r="D16" s="104"/>
      <c r="E16" s="104"/>
      <c r="F16" s="104"/>
      <c r="G16" s="91"/>
      <c r="H16" s="91"/>
      <c r="I16" s="91"/>
      <c r="J16" s="91"/>
      <c r="K16" s="91"/>
      <c r="L16" s="91"/>
      <c r="M16" s="91"/>
      <c r="N16" s="92"/>
      <c r="O16" s="21" t="str" cm="1">
        <f t="array" ref="O16">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17" spans="1:15" x14ac:dyDescent="0.3">
      <c r="A17" t="s">
        <v>348</v>
      </c>
      <c r="B17" s="96" t="s">
        <v>483</v>
      </c>
      <c r="D17" s="104"/>
      <c r="E17" s="104"/>
      <c r="F17" s="104"/>
      <c r="G17" s="91"/>
      <c r="H17" s="91"/>
      <c r="I17" s="91"/>
      <c r="J17" s="91"/>
      <c r="K17" s="91"/>
      <c r="L17" s="91"/>
      <c r="M17" s="91"/>
      <c r="N17" s="92"/>
      <c r="O17" s="21" t="str" cm="1">
        <f t="array" ref="O17">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18" spans="1:15" x14ac:dyDescent="0.3">
      <c r="A18" t="str">
        <f>IF(B17="Custom","Custom baseline reference in kg CO2e/m2:","")</f>
        <v/>
      </c>
      <c r="B18" s="83"/>
      <c r="D18" s="104"/>
      <c r="E18" s="104"/>
      <c r="F18" s="104"/>
      <c r="G18" s="91"/>
      <c r="H18" s="91"/>
      <c r="I18" s="91"/>
      <c r="J18" s="91"/>
      <c r="K18" s="91"/>
      <c r="L18" s="91"/>
      <c r="M18" s="91"/>
      <c r="N18" s="92"/>
      <c r="O18" s="21" t="str" cm="1">
        <f t="array" ref="O18">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19" spans="1:15" x14ac:dyDescent="0.3">
      <c r="A19" t="s">
        <v>414</v>
      </c>
      <c r="B19" s="96" t="s">
        <v>484</v>
      </c>
      <c r="D19" s="104"/>
      <c r="E19" s="104"/>
      <c r="F19" s="104"/>
      <c r="G19" s="91"/>
      <c r="H19" s="91"/>
      <c r="I19" s="91"/>
      <c r="J19" s="91"/>
      <c r="K19" s="91"/>
      <c r="L19" s="91"/>
      <c r="M19" s="91"/>
      <c r="N19" s="92"/>
      <c r="O19" s="21" t="str" cm="1">
        <f t="array" ref="O19">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20" spans="1:15" x14ac:dyDescent="0.3">
      <c r="A20" t="s">
        <v>379</v>
      </c>
      <c r="D20" s="104"/>
      <c r="E20" s="104"/>
      <c r="F20" s="104"/>
      <c r="G20" s="91"/>
      <c r="H20" s="91"/>
      <c r="I20" s="91"/>
      <c r="J20" s="91"/>
      <c r="K20" s="91"/>
      <c r="L20" s="91"/>
      <c r="M20" s="91"/>
      <c r="N20" s="92"/>
      <c r="O20" s="21" t="str" cm="1">
        <f t="array" ref="O20">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21" spans="1:15" x14ac:dyDescent="0.3">
      <c r="A21" s="157"/>
      <c r="B21" s="161"/>
      <c r="D21" s="104"/>
      <c r="E21" s="104"/>
      <c r="F21" s="104"/>
      <c r="G21" s="91"/>
      <c r="H21" s="91"/>
      <c r="I21" s="91"/>
      <c r="J21" s="91"/>
      <c r="K21" s="91"/>
      <c r="L21" s="91"/>
      <c r="M21" s="91"/>
      <c r="N21" s="92"/>
      <c r="O21" s="21" t="str" cm="1">
        <f t="array" ref="O21">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22" spans="1:15" x14ac:dyDescent="0.3">
      <c r="A22" s="157"/>
      <c r="B22" s="161"/>
      <c r="D22" s="104"/>
      <c r="E22" s="104"/>
      <c r="F22" s="104"/>
      <c r="G22" s="91"/>
      <c r="H22" s="91"/>
      <c r="I22" s="91"/>
      <c r="J22" s="91"/>
      <c r="K22" s="91"/>
      <c r="L22" s="91"/>
      <c r="M22" s="91"/>
      <c r="N22" s="92"/>
      <c r="O22" s="21" t="str" cm="1">
        <f t="array" ref="O22">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23" spans="1:15" x14ac:dyDescent="0.3">
      <c r="A23" s="157"/>
      <c r="B23" s="161"/>
      <c r="D23" s="104"/>
      <c r="E23" s="104"/>
      <c r="F23" s="104"/>
      <c r="G23" s="91"/>
      <c r="H23" s="91"/>
      <c r="I23" s="91"/>
      <c r="J23" s="91"/>
      <c r="K23" s="91"/>
      <c r="L23" s="91"/>
      <c r="M23" s="91"/>
      <c r="N23" s="92"/>
      <c r="O23" s="21" t="str" cm="1">
        <f t="array" ref="O23">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24" spans="1:15" x14ac:dyDescent="0.3">
      <c r="A24" s="159"/>
      <c r="B24" s="162"/>
      <c r="D24" s="104"/>
      <c r="E24" s="104"/>
      <c r="F24" s="104"/>
      <c r="G24" s="91"/>
      <c r="H24" s="91"/>
      <c r="I24" s="91"/>
      <c r="J24" s="91"/>
      <c r="K24" s="91"/>
      <c r="L24" s="91"/>
      <c r="M24" s="91"/>
      <c r="N24" s="92"/>
      <c r="O24" s="21" t="str" cm="1">
        <f t="array" ref="O24">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25" spans="1:15" x14ac:dyDescent="0.3">
      <c r="D25" s="104"/>
      <c r="E25" s="104"/>
      <c r="F25" s="104"/>
      <c r="G25" s="91"/>
      <c r="H25" s="91"/>
      <c r="I25" s="91"/>
      <c r="J25" s="91"/>
      <c r="K25" s="91"/>
      <c r="L25" s="91"/>
      <c r="M25" s="91"/>
      <c r="N25" s="92"/>
      <c r="O25" s="21" t="str" cm="1">
        <f t="array" ref="O25">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26" spans="1:15" x14ac:dyDescent="0.3">
      <c r="D26" s="104"/>
      <c r="E26" s="104"/>
      <c r="F26" s="104"/>
      <c r="G26" s="91"/>
      <c r="H26" s="91"/>
      <c r="I26" s="91"/>
      <c r="J26" s="91"/>
      <c r="K26" s="91"/>
      <c r="L26" s="91"/>
      <c r="M26" s="91"/>
      <c r="N26" s="92"/>
      <c r="O26" s="21" t="str" cm="1">
        <f t="array" ref="O26">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27" spans="1:15" x14ac:dyDescent="0.3">
      <c r="D27" s="104"/>
      <c r="E27" s="104"/>
      <c r="F27" s="104"/>
      <c r="G27" s="91"/>
      <c r="H27" s="91"/>
      <c r="I27" s="91"/>
      <c r="J27" s="91"/>
      <c r="K27" s="91"/>
      <c r="L27" s="91"/>
      <c r="M27" s="91"/>
      <c r="N27" s="92"/>
      <c r="O27" s="21" t="str" cm="1">
        <f t="array" ref="O27">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28" spans="1:15" x14ac:dyDescent="0.3">
      <c r="D28" s="104"/>
      <c r="E28" s="104"/>
      <c r="F28" s="104"/>
      <c r="G28" s="91"/>
      <c r="H28" s="91"/>
      <c r="I28" s="91"/>
      <c r="J28" s="91"/>
      <c r="K28" s="91"/>
      <c r="L28" s="91"/>
      <c r="M28" s="91"/>
      <c r="N28" s="92"/>
      <c r="O28" s="21" t="str" cm="1">
        <f t="array" ref="O28">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29" spans="1:15" x14ac:dyDescent="0.3">
      <c r="D29" s="104"/>
      <c r="E29" s="104"/>
      <c r="F29" s="104"/>
      <c r="G29" s="91"/>
      <c r="H29" s="91"/>
      <c r="I29" s="91"/>
      <c r="J29" s="91"/>
      <c r="K29" s="91"/>
      <c r="L29" s="91"/>
      <c r="M29" s="91"/>
      <c r="N29" s="92"/>
      <c r="O29" s="21" t="str" cm="1">
        <f t="array" ref="O29">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30" spans="1:15" x14ac:dyDescent="0.3">
      <c r="D30" s="104"/>
      <c r="E30" s="104"/>
      <c r="F30" s="104"/>
      <c r="G30" s="91"/>
      <c r="H30" s="91"/>
      <c r="I30" s="91"/>
      <c r="J30" s="91"/>
      <c r="K30" s="91"/>
      <c r="L30" s="91"/>
      <c r="M30" s="91"/>
      <c r="N30" s="92"/>
      <c r="O30" s="21" t="str" cm="1">
        <f t="array" ref="O30">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31" spans="1:15" x14ac:dyDescent="0.3">
      <c r="D31" s="104"/>
      <c r="E31" s="104"/>
      <c r="F31" s="104"/>
      <c r="G31" s="91"/>
      <c r="H31" s="91"/>
      <c r="I31" s="91"/>
      <c r="J31" s="91"/>
      <c r="K31" s="91"/>
      <c r="L31" s="91"/>
      <c r="M31" s="91"/>
      <c r="N31" s="92"/>
      <c r="O31" s="21" t="str" cm="1">
        <f t="array" ref="O31">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32" spans="1:15" x14ac:dyDescent="0.3">
      <c r="D32" s="104"/>
      <c r="E32" s="104"/>
      <c r="F32" s="104"/>
      <c r="G32" s="91"/>
      <c r="H32" s="91"/>
      <c r="I32" s="91"/>
      <c r="J32" s="91"/>
      <c r="K32" s="91"/>
      <c r="L32" s="91"/>
      <c r="M32" s="91"/>
      <c r="N32" s="92"/>
      <c r="O32" s="21" t="str" cm="1">
        <f t="array" ref="O32">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33" spans="4:15" x14ac:dyDescent="0.3">
      <c r="D33" s="104"/>
      <c r="E33" s="104"/>
      <c r="F33" s="104"/>
      <c r="G33" s="91"/>
      <c r="H33" s="91"/>
      <c r="I33" s="91"/>
      <c r="J33" s="91"/>
      <c r="K33" s="91"/>
      <c r="L33" s="91"/>
      <c r="M33" s="91"/>
      <c r="N33" s="92"/>
      <c r="O33" s="21" t="str" cm="1">
        <f t="array" ref="O33">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34" spans="4:15" x14ac:dyDescent="0.3">
      <c r="D34" s="104"/>
      <c r="E34" s="104"/>
      <c r="F34" s="104"/>
      <c r="G34" s="91"/>
      <c r="H34" s="91"/>
      <c r="I34" s="91"/>
      <c r="J34" s="91"/>
      <c r="K34" s="91"/>
      <c r="L34" s="91"/>
      <c r="M34" s="91"/>
      <c r="N34" s="92"/>
      <c r="O34" s="21" t="str" cm="1">
        <f t="array" ref="O34">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35" spans="4:15" x14ac:dyDescent="0.3">
      <c r="D35" s="104"/>
      <c r="E35" s="104"/>
      <c r="F35" s="104"/>
      <c r="G35" s="91"/>
      <c r="H35" s="91"/>
      <c r="I35" s="91"/>
      <c r="J35" s="91"/>
      <c r="K35" s="91"/>
      <c r="L35" s="91"/>
      <c r="M35" s="91"/>
      <c r="N35" s="92"/>
      <c r="O35" s="21" t="str" cm="1">
        <f t="array" ref="O35">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36" spans="4:15" x14ac:dyDescent="0.3">
      <c r="D36" s="104"/>
      <c r="E36" s="104"/>
      <c r="F36" s="104"/>
      <c r="G36" s="91"/>
      <c r="H36" s="91"/>
      <c r="I36" s="91"/>
      <c r="J36" s="91"/>
      <c r="K36" s="91"/>
      <c r="L36" s="91"/>
      <c r="M36" s="91"/>
      <c r="N36" s="92"/>
      <c r="O36" s="21" t="str" cm="1">
        <f t="array" ref="O36">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37" spans="4:15" x14ac:dyDescent="0.3">
      <c r="D37" s="104"/>
      <c r="E37" s="104"/>
      <c r="F37" s="104"/>
      <c r="G37" s="91"/>
      <c r="H37" s="91"/>
      <c r="I37" s="91"/>
      <c r="J37" s="91"/>
      <c r="K37" s="91"/>
      <c r="L37" s="91"/>
      <c r="M37" s="91"/>
      <c r="N37" s="92"/>
      <c r="O37" s="21" t="str" cm="1">
        <f t="array" ref="O37">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38" spans="4:15" x14ac:dyDescent="0.3">
      <c r="D38" s="104"/>
      <c r="E38" s="104"/>
      <c r="F38" s="104"/>
      <c r="G38" s="91"/>
      <c r="H38" s="91"/>
      <c r="I38" s="91"/>
      <c r="J38" s="91"/>
      <c r="K38" s="91"/>
      <c r="L38" s="91"/>
      <c r="M38" s="91"/>
      <c r="N38" s="92"/>
      <c r="O38" s="21" t="str" cm="1">
        <f t="array" ref="O38">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39" spans="4:15" x14ac:dyDescent="0.3">
      <c r="D39" s="104"/>
      <c r="E39" s="104"/>
      <c r="F39" s="104"/>
      <c r="G39" s="91"/>
      <c r="H39" s="91"/>
      <c r="I39" s="91"/>
      <c r="J39" s="91"/>
      <c r="K39" s="91"/>
      <c r="L39" s="91"/>
      <c r="M39" s="91"/>
      <c r="N39" s="92"/>
      <c r="O39" s="21" t="str" cm="1">
        <f t="array" ref="O39">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40" spans="4:15" x14ac:dyDescent="0.3">
      <c r="D40" s="104"/>
      <c r="E40" s="104"/>
      <c r="F40" s="104"/>
      <c r="G40" s="91"/>
      <c r="H40" s="91"/>
      <c r="I40" s="91"/>
      <c r="J40" s="91"/>
      <c r="K40" s="91"/>
      <c r="L40" s="91"/>
      <c r="M40" s="91"/>
      <c r="N40" s="92"/>
      <c r="O40" s="21" t="str" cm="1">
        <f t="array" ref="O40">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41" spans="4:15" x14ac:dyDescent="0.3">
      <c r="D41" s="104"/>
      <c r="E41" s="104"/>
      <c r="F41" s="104"/>
      <c r="G41" s="91"/>
      <c r="H41" s="91"/>
      <c r="I41" s="91"/>
      <c r="J41" s="91"/>
      <c r="K41" s="91"/>
      <c r="L41" s="91"/>
      <c r="M41" s="91"/>
      <c r="N41" s="92"/>
      <c r="O41" s="21" t="str" cm="1">
        <f t="array" ref="O41">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42" spans="4:15" x14ac:dyDescent="0.3">
      <c r="D42" s="104"/>
      <c r="E42" s="104"/>
      <c r="F42" s="104"/>
      <c r="G42" s="91"/>
      <c r="H42" s="91"/>
      <c r="I42" s="91"/>
      <c r="J42" s="91"/>
      <c r="K42" s="91"/>
      <c r="L42" s="91"/>
      <c r="M42" s="91"/>
      <c r="N42" s="92"/>
      <c r="O42" s="21" t="str" cm="1">
        <f t="array" ref="O42">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43" spans="4:15" x14ac:dyDescent="0.3">
      <c r="D43" s="104"/>
      <c r="E43" s="104"/>
      <c r="F43" s="104"/>
      <c r="G43" s="91"/>
      <c r="H43" s="91"/>
      <c r="I43" s="91"/>
      <c r="J43" s="91"/>
      <c r="K43" s="91"/>
      <c r="L43" s="91"/>
      <c r="M43" s="91"/>
      <c r="N43" s="92"/>
      <c r="O43" s="21" t="str" cm="1">
        <f t="array" ref="O43">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44" spans="4:15" x14ac:dyDescent="0.3">
      <c r="D44" s="104"/>
      <c r="E44" s="104"/>
      <c r="F44" s="104"/>
      <c r="G44" s="91"/>
      <c r="H44" s="91"/>
      <c r="I44" s="91"/>
      <c r="J44" s="91"/>
      <c r="K44" s="91"/>
      <c r="L44" s="91"/>
      <c r="M44" s="91"/>
      <c r="N44" s="92"/>
      <c r="O44" s="21" t="str" cm="1">
        <f t="array" ref="O44">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45" spans="4:15" x14ac:dyDescent="0.3">
      <c r="D45" s="104"/>
      <c r="E45" s="104"/>
      <c r="F45" s="104"/>
      <c r="G45" s="91"/>
      <c r="H45" s="91"/>
      <c r="I45" s="91"/>
      <c r="J45" s="91"/>
      <c r="K45" s="91"/>
      <c r="L45" s="91"/>
      <c r="M45" s="91"/>
      <c r="N45" s="92"/>
      <c r="O45" s="21" t="str" cm="1">
        <f t="array" ref="O45">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46" spans="4:15" x14ac:dyDescent="0.3">
      <c r="D46" s="104"/>
      <c r="E46" s="104"/>
      <c r="F46" s="104"/>
      <c r="G46" s="91"/>
      <c r="H46" s="91"/>
      <c r="I46" s="91"/>
      <c r="J46" s="91"/>
      <c r="K46" s="91"/>
      <c r="L46" s="91"/>
      <c r="M46" s="91"/>
      <c r="N46" s="92"/>
      <c r="O46" s="21" t="str" cm="1">
        <f t="array" ref="O46">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47" spans="4:15" x14ac:dyDescent="0.3">
      <c r="D47" s="104"/>
      <c r="E47" s="104"/>
      <c r="F47" s="104"/>
      <c r="G47" s="91"/>
      <c r="H47" s="91"/>
      <c r="I47" s="91"/>
      <c r="J47" s="91"/>
      <c r="K47" s="91"/>
      <c r="L47" s="91"/>
      <c r="M47" s="91"/>
      <c r="N47" s="92"/>
      <c r="O47" s="21" t="str" cm="1">
        <f t="array" ref="O47">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48" spans="4:15" x14ac:dyDescent="0.3">
      <c r="D48" s="104"/>
      <c r="E48" s="104"/>
      <c r="F48" s="104"/>
      <c r="G48" s="91"/>
      <c r="H48" s="91"/>
      <c r="I48" s="91"/>
      <c r="J48" s="91"/>
      <c r="K48" s="91"/>
      <c r="L48" s="91"/>
      <c r="M48" s="91"/>
      <c r="N48" s="92"/>
      <c r="O48" s="21" t="str" cm="1">
        <f t="array" ref="O48">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49" spans="4:15" x14ac:dyDescent="0.3">
      <c r="D49" s="104"/>
      <c r="E49" s="104"/>
      <c r="F49" s="104"/>
      <c r="G49" s="91"/>
      <c r="H49" s="91"/>
      <c r="I49" s="91"/>
      <c r="J49" s="91"/>
      <c r="K49" s="91"/>
      <c r="L49" s="91"/>
      <c r="M49" s="91"/>
      <c r="N49" s="92"/>
      <c r="O49" s="21" t="str" cm="1">
        <f t="array" ref="O49">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50" spans="4:15" x14ac:dyDescent="0.3">
      <c r="D50" s="104"/>
      <c r="E50" s="104"/>
      <c r="F50" s="104"/>
      <c r="G50" s="91"/>
      <c r="H50" s="91"/>
      <c r="I50" s="91"/>
      <c r="J50" s="91"/>
      <c r="K50" s="91"/>
      <c r="L50" s="91"/>
      <c r="M50" s="91"/>
      <c r="N50" s="92"/>
      <c r="O50" s="21" t="str" cm="1">
        <f t="array" ref="O50">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51" spans="4:15" x14ac:dyDescent="0.3">
      <c r="D51" s="104"/>
      <c r="E51" s="104"/>
      <c r="F51" s="104"/>
      <c r="G51" s="91"/>
      <c r="H51" s="91"/>
      <c r="I51" s="91"/>
      <c r="J51" s="91"/>
      <c r="K51" s="91"/>
      <c r="L51" s="91"/>
      <c r="M51" s="91"/>
      <c r="N51" s="92"/>
      <c r="O51" s="21" t="str" cm="1">
        <f t="array" ref="O51">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52" spans="4:15" x14ac:dyDescent="0.3">
      <c r="D52" s="104"/>
      <c r="E52" s="104"/>
      <c r="F52" s="104"/>
      <c r="G52" s="91"/>
      <c r="H52" s="91"/>
      <c r="I52" s="91"/>
      <c r="J52" s="91"/>
      <c r="K52" s="91"/>
      <c r="L52" s="91"/>
      <c r="M52" s="91"/>
      <c r="N52" s="92"/>
      <c r="O52" s="21" t="str" cm="1">
        <f t="array" ref="O52">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53" spans="4:15" x14ac:dyDescent="0.3">
      <c r="D53" s="104"/>
      <c r="E53" s="104"/>
      <c r="F53" s="104"/>
      <c r="G53" s="91"/>
      <c r="H53" s="91"/>
      <c r="I53" s="91"/>
      <c r="J53" s="91"/>
      <c r="K53" s="91"/>
      <c r="L53" s="91"/>
      <c r="M53" s="91"/>
      <c r="N53" s="92"/>
      <c r="O53" s="21" t="str" cm="1">
        <f t="array" ref="O53">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54" spans="4:15" x14ac:dyDescent="0.3">
      <c r="D54" s="104"/>
      <c r="E54" s="104"/>
      <c r="F54" s="104"/>
      <c r="G54" s="91"/>
      <c r="H54" s="91"/>
      <c r="I54" s="91"/>
      <c r="J54" s="91"/>
      <c r="K54" s="91"/>
      <c r="L54" s="91"/>
      <c r="M54" s="91"/>
      <c r="N54" s="92"/>
      <c r="O54" s="21" t="str" cm="1">
        <f t="array" ref="O54">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55" spans="4:15" x14ac:dyDescent="0.3">
      <c r="D55" s="104"/>
      <c r="E55" s="104"/>
      <c r="F55" s="104"/>
      <c r="G55" s="91"/>
      <c r="H55" s="91"/>
      <c r="I55" s="91"/>
      <c r="J55" s="91"/>
      <c r="K55" s="91"/>
      <c r="L55" s="91"/>
      <c r="M55" s="91"/>
      <c r="N55" s="92"/>
      <c r="O55" s="21" t="str" cm="1">
        <f t="array" ref="O55">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56" spans="4:15" x14ac:dyDescent="0.3">
      <c r="D56" s="104"/>
      <c r="E56" s="104"/>
      <c r="F56" s="104"/>
      <c r="G56" s="91"/>
      <c r="H56" s="91"/>
      <c r="I56" s="91"/>
      <c r="J56" s="91"/>
      <c r="K56" s="91"/>
      <c r="L56" s="91"/>
      <c r="M56" s="91"/>
      <c r="N56" s="92"/>
      <c r="O56" s="21" t="str" cm="1">
        <f t="array" ref="O56">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57" spans="4:15" x14ac:dyDescent="0.3">
      <c r="D57" s="104"/>
      <c r="E57" s="104"/>
      <c r="F57" s="104"/>
      <c r="G57" s="91"/>
      <c r="H57" s="91"/>
      <c r="I57" s="91"/>
      <c r="J57" s="91"/>
      <c r="K57" s="91"/>
      <c r="L57" s="91"/>
      <c r="M57" s="91"/>
      <c r="N57" s="92"/>
      <c r="O57" s="21" t="str" cm="1">
        <f t="array" ref="O57">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58" spans="4:15" x14ac:dyDescent="0.3">
      <c r="D58" s="104"/>
      <c r="E58" s="104"/>
      <c r="F58" s="104"/>
      <c r="G58" s="91"/>
      <c r="H58" s="91"/>
      <c r="I58" s="91"/>
      <c r="J58" s="91"/>
      <c r="K58" s="91"/>
      <c r="L58" s="91"/>
      <c r="M58" s="91"/>
      <c r="N58" s="92"/>
      <c r="O58" s="21" t="str" cm="1">
        <f t="array" ref="O58">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59" spans="4:15" x14ac:dyDescent="0.3">
      <c r="D59" s="104"/>
      <c r="E59" s="104"/>
      <c r="F59" s="104"/>
      <c r="G59" s="91"/>
      <c r="H59" s="91"/>
      <c r="I59" s="91"/>
      <c r="J59" s="91"/>
      <c r="K59" s="91"/>
      <c r="L59" s="91"/>
      <c r="M59" s="91"/>
      <c r="N59" s="92"/>
      <c r="O59" s="21" t="str" cm="1">
        <f t="array" ref="O59">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60" spans="4:15" x14ac:dyDescent="0.3">
      <c r="D60" s="104"/>
      <c r="E60" s="104"/>
      <c r="F60" s="104"/>
      <c r="G60" s="91"/>
      <c r="H60" s="91"/>
      <c r="I60" s="91"/>
      <c r="J60" s="91"/>
      <c r="K60" s="91"/>
      <c r="L60" s="91"/>
      <c r="M60" s="91"/>
      <c r="N60" s="92"/>
      <c r="O60" s="21" t="str" cm="1">
        <f t="array" ref="O60">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61" spans="4:15" x14ac:dyDescent="0.3">
      <c r="D61" s="104"/>
      <c r="E61" s="104"/>
      <c r="F61" s="104"/>
      <c r="G61" s="91"/>
      <c r="H61" s="91"/>
      <c r="I61" s="91"/>
      <c r="J61" s="91"/>
      <c r="K61" s="91"/>
      <c r="L61" s="91"/>
      <c r="M61" s="91"/>
      <c r="N61" s="92"/>
      <c r="O61" s="21" t="str" cm="1">
        <f t="array" ref="O61">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62" spans="4:15" x14ac:dyDescent="0.3">
      <c r="D62" s="104"/>
      <c r="E62" s="104"/>
      <c r="F62" s="104"/>
      <c r="G62" s="91"/>
      <c r="H62" s="91"/>
      <c r="I62" s="91"/>
      <c r="J62" s="91"/>
      <c r="K62" s="91"/>
      <c r="L62" s="91"/>
      <c r="M62" s="91"/>
      <c r="N62" s="92"/>
      <c r="O62" s="21" t="str" cm="1">
        <f t="array" ref="O62">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63" spans="4:15" x14ac:dyDescent="0.3">
      <c r="D63" s="104"/>
      <c r="E63" s="104"/>
      <c r="F63" s="104"/>
      <c r="G63" s="91"/>
      <c r="H63" s="91"/>
      <c r="I63" s="91"/>
      <c r="J63" s="91"/>
      <c r="K63" s="91"/>
      <c r="L63" s="91"/>
      <c r="M63" s="91"/>
      <c r="N63" s="92"/>
      <c r="O63" s="21" t="str" cm="1">
        <f t="array" ref="O63">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64" spans="4:15" x14ac:dyDescent="0.3">
      <c r="D64" s="104"/>
      <c r="E64" s="104"/>
      <c r="F64" s="104"/>
      <c r="G64" s="91"/>
      <c r="H64" s="91"/>
      <c r="I64" s="91"/>
      <c r="J64" s="91"/>
      <c r="K64" s="91"/>
      <c r="L64" s="91"/>
      <c r="M64" s="91"/>
      <c r="N64" s="92"/>
      <c r="O64" s="21" t="str" cm="1">
        <f t="array" ref="O64">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65" spans="4:15" x14ac:dyDescent="0.3">
      <c r="D65" s="104"/>
      <c r="E65" s="104"/>
      <c r="F65" s="104"/>
      <c r="G65" s="91"/>
      <c r="H65" s="91"/>
      <c r="I65" s="91"/>
      <c r="J65" s="91"/>
      <c r="K65" s="91"/>
      <c r="L65" s="91"/>
      <c r="M65" s="91"/>
      <c r="N65" s="92"/>
      <c r="O65" s="21" t="str" cm="1">
        <f t="array" ref="O65">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66" spans="4:15" x14ac:dyDescent="0.3">
      <c r="D66" s="104"/>
      <c r="E66" s="104"/>
      <c r="F66" s="104"/>
      <c r="G66" s="91"/>
      <c r="H66" s="91"/>
      <c r="I66" s="91"/>
      <c r="J66" s="91"/>
      <c r="K66" s="91"/>
      <c r="L66" s="91"/>
      <c r="M66" s="91"/>
      <c r="N66" s="92"/>
      <c r="O66" s="21" t="str" cm="1">
        <f t="array" ref="O66">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67" spans="4:15" x14ac:dyDescent="0.3">
      <c r="D67" s="104"/>
      <c r="E67" s="104"/>
      <c r="F67" s="104"/>
      <c r="G67" s="91"/>
      <c r="H67" s="91"/>
      <c r="I67" s="91"/>
      <c r="J67" s="91"/>
      <c r="K67" s="91"/>
      <c r="L67" s="91"/>
      <c r="M67" s="91"/>
      <c r="N67" s="92"/>
      <c r="O67" s="21" t="str" cm="1">
        <f t="array" ref="O67">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68" spans="4:15" x14ac:dyDescent="0.3">
      <c r="D68" s="104"/>
      <c r="E68" s="104"/>
      <c r="F68" s="104"/>
      <c r="G68" s="91"/>
      <c r="H68" s="91"/>
      <c r="I68" s="91"/>
      <c r="J68" s="91"/>
      <c r="K68" s="91"/>
      <c r="L68" s="91"/>
      <c r="M68" s="91"/>
      <c r="N68" s="92"/>
      <c r="O68" s="21" t="str" cm="1">
        <f t="array" ref="O68">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69" spans="4:15" x14ac:dyDescent="0.3">
      <c r="D69" s="104"/>
      <c r="E69" s="104"/>
      <c r="F69" s="104"/>
      <c r="G69" s="91"/>
      <c r="H69" s="91"/>
      <c r="I69" s="91"/>
      <c r="J69" s="91"/>
      <c r="K69" s="91"/>
      <c r="L69" s="91"/>
      <c r="M69" s="91"/>
      <c r="N69" s="92"/>
      <c r="O69" s="21" t="str" cm="1">
        <f t="array" ref="O69">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70" spans="4:15" x14ac:dyDescent="0.3">
      <c r="D70" s="104"/>
      <c r="E70" s="104"/>
      <c r="F70" s="104"/>
      <c r="G70" s="91"/>
      <c r="H70" s="91"/>
      <c r="I70" s="91"/>
      <c r="J70" s="91"/>
      <c r="K70" s="91"/>
      <c r="L70" s="91"/>
      <c r="M70" s="91"/>
      <c r="N70" s="92"/>
      <c r="O70" s="21" t="str" cm="1">
        <f t="array" ref="O70">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71" spans="4:15" x14ac:dyDescent="0.3">
      <c r="D71" s="104"/>
      <c r="E71" s="104"/>
      <c r="F71" s="104"/>
      <c r="G71" s="91"/>
      <c r="H71" s="91"/>
      <c r="I71" s="91"/>
      <c r="J71" s="91"/>
      <c r="K71" s="91"/>
      <c r="L71" s="91"/>
      <c r="M71" s="91"/>
      <c r="N71" s="92"/>
      <c r="O71" s="21" t="str" cm="1">
        <f t="array" ref="O71">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72" spans="4:15" x14ac:dyDescent="0.3">
      <c r="D72" s="104"/>
      <c r="E72" s="104"/>
      <c r="F72" s="104"/>
      <c r="G72" s="91"/>
      <c r="H72" s="91"/>
      <c r="I72" s="91"/>
      <c r="J72" s="91"/>
      <c r="K72" s="91"/>
      <c r="L72" s="91"/>
      <c r="M72" s="91"/>
      <c r="N72" s="92"/>
      <c r="O72" s="21" t="str" cm="1">
        <f t="array" ref="O72">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73" spans="4:15" x14ac:dyDescent="0.3">
      <c r="D73" s="104"/>
      <c r="E73" s="104"/>
      <c r="F73" s="104"/>
      <c r="G73" s="91"/>
      <c r="H73" s="91"/>
      <c r="I73" s="91"/>
      <c r="J73" s="91"/>
      <c r="K73" s="91"/>
      <c r="L73" s="91"/>
      <c r="M73" s="91"/>
      <c r="N73" s="92"/>
      <c r="O73" s="21" t="str" cm="1">
        <f t="array" ref="O73">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74" spans="4:15" x14ac:dyDescent="0.3">
      <c r="D74" s="104"/>
      <c r="E74" s="104"/>
      <c r="F74" s="104"/>
      <c r="G74" s="91"/>
      <c r="H74" s="91"/>
      <c r="I74" s="91"/>
      <c r="J74" s="91"/>
      <c r="K74" s="91"/>
      <c r="L74" s="91"/>
      <c r="M74" s="91"/>
      <c r="N74" s="92"/>
      <c r="O74" s="21" t="str" cm="1">
        <f t="array" ref="O74">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75" spans="4:15" x14ac:dyDescent="0.3">
      <c r="D75" s="104"/>
      <c r="E75" s="104"/>
      <c r="F75" s="104"/>
      <c r="G75" s="91"/>
      <c r="H75" s="91"/>
      <c r="I75" s="91"/>
      <c r="J75" s="91"/>
      <c r="K75" s="91"/>
      <c r="L75" s="91"/>
      <c r="M75" s="91"/>
      <c r="N75" s="92"/>
      <c r="O75" s="21" t="str" cm="1">
        <f t="array" ref="O75">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76" spans="4:15" x14ac:dyDescent="0.3">
      <c r="D76" s="104"/>
      <c r="E76" s="104"/>
      <c r="F76" s="104"/>
      <c r="G76" s="91"/>
      <c r="H76" s="91"/>
      <c r="I76" s="91"/>
      <c r="J76" s="91"/>
      <c r="K76" s="91"/>
      <c r="L76" s="91"/>
      <c r="M76" s="91"/>
      <c r="N76" s="92"/>
      <c r="O76" s="21" t="str" cm="1">
        <f t="array" ref="O76">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77" spans="4:15" x14ac:dyDescent="0.3">
      <c r="D77" s="104"/>
      <c r="E77" s="104"/>
      <c r="F77" s="104"/>
      <c r="G77" s="91"/>
      <c r="H77" s="91"/>
      <c r="I77" s="91"/>
      <c r="J77" s="91"/>
      <c r="K77" s="91"/>
      <c r="L77" s="91"/>
      <c r="M77" s="91"/>
      <c r="N77" s="92"/>
      <c r="O77" s="21" t="str" cm="1">
        <f t="array" ref="O77">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78" spans="4:15" x14ac:dyDescent="0.3">
      <c r="D78" s="104"/>
      <c r="E78" s="104"/>
      <c r="F78" s="104"/>
      <c r="G78" s="91"/>
      <c r="H78" s="91"/>
      <c r="I78" s="91"/>
      <c r="J78" s="91"/>
      <c r="K78" s="91"/>
      <c r="L78" s="91"/>
      <c r="M78" s="91"/>
      <c r="N78" s="92"/>
      <c r="O78" s="21" t="str" cm="1">
        <f t="array" ref="O78">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79" spans="4:15" x14ac:dyDescent="0.3">
      <c r="D79" s="104"/>
      <c r="E79" s="104"/>
      <c r="F79" s="104"/>
      <c r="G79" s="91"/>
      <c r="H79" s="91"/>
      <c r="I79" s="91"/>
      <c r="J79" s="91"/>
      <c r="K79" s="91"/>
      <c r="L79" s="91"/>
      <c r="M79" s="91"/>
      <c r="N79" s="92"/>
      <c r="O79" s="21" t="str" cm="1">
        <f t="array" ref="O79">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80" spans="4:15" x14ac:dyDescent="0.3">
      <c r="D80" s="104"/>
      <c r="E80" s="104"/>
      <c r="F80" s="104"/>
      <c r="G80" s="91"/>
      <c r="H80" s="91"/>
      <c r="I80" s="91"/>
      <c r="J80" s="91"/>
      <c r="K80" s="91"/>
      <c r="L80" s="91"/>
      <c r="M80" s="91"/>
      <c r="N80" s="92"/>
      <c r="O80" s="21" t="str" cm="1">
        <f t="array" ref="O80">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81" spans="4:15" x14ac:dyDescent="0.3">
      <c r="D81" s="104"/>
      <c r="E81" s="104"/>
      <c r="F81" s="104"/>
      <c r="G81" s="91"/>
      <c r="H81" s="91"/>
      <c r="I81" s="91"/>
      <c r="J81" s="91"/>
      <c r="K81" s="91"/>
      <c r="L81" s="91"/>
      <c r="M81" s="91"/>
      <c r="N81" s="92"/>
      <c r="O81" s="21" t="str" cm="1">
        <f t="array" ref="O81">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82" spans="4:15" x14ac:dyDescent="0.3">
      <c r="D82" s="104"/>
      <c r="E82" s="104"/>
      <c r="F82" s="104"/>
      <c r="G82" s="91"/>
      <c r="H82" s="91"/>
      <c r="I82" s="91"/>
      <c r="J82" s="91"/>
      <c r="K82" s="91"/>
      <c r="L82" s="91"/>
      <c r="M82" s="91"/>
      <c r="N82" s="92"/>
      <c r="O82" s="21" t="str" cm="1">
        <f t="array" ref="O82">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83" spans="4:15" x14ac:dyDescent="0.3">
      <c r="D83" s="104"/>
      <c r="E83" s="104"/>
      <c r="F83" s="104"/>
      <c r="G83" s="91"/>
      <c r="H83" s="91"/>
      <c r="I83" s="91"/>
      <c r="J83" s="91"/>
      <c r="K83" s="91"/>
      <c r="L83" s="91"/>
      <c r="M83" s="91"/>
      <c r="N83" s="92"/>
      <c r="O83" s="21" t="str" cm="1">
        <f t="array" ref="O83">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84" spans="4:15" x14ac:dyDescent="0.3">
      <c r="D84" s="104"/>
      <c r="E84" s="104"/>
      <c r="F84" s="104"/>
      <c r="G84" s="91"/>
      <c r="H84" s="91"/>
      <c r="I84" s="91"/>
      <c r="J84" s="91"/>
      <c r="K84" s="91"/>
      <c r="L84" s="91"/>
      <c r="M84" s="91"/>
      <c r="N84" s="92"/>
      <c r="O84" s="21" t="str" cm="1">
        <f t="array" ref="O84">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85" spans="4:15" x14ac:dyDescent="0.3">
      <c r="D85" s="104"/>
      <c r="E85" s="104"/>
      <c r="F85" s="104"/>
      <c r="G85" s="91"/>
      <c r="H85" s="91"/>
      <c r="I85" s="91"/>
      <c r="J85" s="91"/>
      <c r="K85" s="91"/>
      <c r="L85" s="91"/>
      <c r="M85" s="91"/>
      <c r="N85" s="92"/>
      <c r="O85" s="21" t="str" cm="1">
        <f t="array" ref="O85">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86" spans="4:15" x14ac:dyDescent="0.3">
      <c r="D86" s="104"/>
      <c r="E86" s="104"/>
      <c r="F86" s="104"/>
      <c r="G86" s="91"/>
      <c r="H86" s="91"/>
      <c r="I86" s="91"/>
      <c r="J86" s="91"/>
      <c r="K86" s="91"/>
      <c r="L86" s="91"/>
      <c r="M86" s="91"/>
      <c r="N86" s="92"/>
      <c r="O86" s="21" t="str" cm="1">
        <f t="array" ref="O86">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87" spans="4:15" x14ac:dyDescent="0.3">
      <c r="D87" s="104"/>
      <c r="E87" s="104"/>
      <c r="F87" s="104"/>
      <c r="G87" s="91"/>
      <c r="H87" s="91"/>
      <c r="I87" s="91"/>
      <c r="J87" s="91"/>
      <c r="K87" s="91"/>
      <c r="L87" s="91"/>
      <c r="M87" s="91"/>
      <c r="N87" s="92"/>
      <c r="O87" s="21" t="str" cm="1">
        <f t="array" ref="O87">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88" spans="4:15" x14ac:dyDescent="0.3">
      <c r="D88" s="104"/>
      <c r="E88" s="104"/>
      <c r="F88" s="104"/>
      <c r="G88" s="91"/>
      <c r="H88" s="91"/>
      <c r="I88" s="91"/>
      <c r="J88" s="91"/>
      <c r="K88" s="91"/>
      <c r="L88" s="91"/>
      <c r="M88" s="91"/>
      <c r="N88" s="92"/>
      <c r="O88" s="21" t="str" cm="1">
        <f t="array" ref="O88">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89" spans="4:15" x14ac:dyDescent="0.3">
      <c r="D89" s="104"/>
      <c r="E89" s="104"/>
      <c r="F89" s="104"/>
      <c r="G89" s="91"/>
      <c r="H89" s="91"/>
      <c r="I89" s="91"/>
      <c r="J89" s="91"/>
      <c r="K89" s="91"/>
      <c r="L89" s="91"/>
      <c r="M89" s="91"/>
      <c r="N89" s="92"/>
      <c r="O89" s="21" t="str" cm="1">
        <f t="array" ref="O89">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90" spans="4:15" x14ac:dyDescent="0.3">
      <c r="D90" s="104"/>
      <c r="E90" s="104"/>
      <c r="F90" s="104"/>
      <c r="G90" s="91"/>
      <c r="H90" s="91"/>
      <c r="I90" s="91"/>
      <c r="J90" s="91"/>
      <c r="K90" s="91"/>
      <c r="L90" s="91"/>
      <c r="M90" s="91"/>
      <c r="N90" s="92"/>
      <c r="O90" s="21" t="str" cm="1">
        <f t="array" ref="O90">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91" spans="4:15" x14ac:dyDescent="0.3">
      <c r="D91" s="104"/>
      <c r="E91" s="104"/>
      <c r="F91" s="104"/>
      <c r="G91" s="91"/>
      <c r="H91" s="91"/>
      <c r="I91" s="91"/>
      <c r="J91" s="91"/>
      <c r="K91" s="91"/>
      <c r="L91" s="91"/>
      <c r="M91" s="91"/>
      <c r="N91" s="92"/>
      <c r="O91" s="21" t="str" cm="1">
        <f t="array" ref="O91">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92" spans="4:15" x14ac:dyDescent="0.3">
      <c r="D92" s="104"/>
      <c r="E92" s="104"/>
      <c r="F92" s="104"/>
      <c r="G92" s="91"/>
      <c r="H92" s="91"/>
      <c r="I92" s="91"/>
      <c r="J92" s="91"/>
      <c r="K92" s="91"/>
      <c r="L92" s="91"/>
      <c r="M92" s="91"/>
      <c r="N92" s="92"/>
      <c r="O92" s="21" t="str" cm="1">
        <f t="array" ref="O92">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93" spans="4:15" x14ac:dyDescent="0.3">
      <c r="D93" s="104"/>
      <c r="E93" s="104"/>
      <c r="F93" s="104"/>
      <c r="G93" s="91"/>
      <c r="H93" s="91"/>
      <c r="I93" s="91"/>
      <c r="J93" s="91"/>
      <c r="K93" s="91"/>
      <c r="L93" s="91"/>
      <c r="M93" s="91"/>
      <c r="N93" s="92"/>
      <c r="O93" s="21" t="str" cm="1">
        <f t="array" ref="O93">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94" spans="4:15" x14ac:dyDescent="0.3">
      <c r="D94" s="104"/>
      <c r="E94" s="104"/>
      <c r="F94" s="104"/>
      <c r="G94" s="91"/>
      <c r="H94" s="91"/>
      <c r="I94" s="91"/>
      <c r="J94" s="91"/>
      <c r="K94" s="91"/>
      <c r="L94" s="91"/>
      <c r="M94" s="91"/>
      <c r="N94" s="92"/>
      <c r="O94" s="21" t="str" cm="1">
        <f t="array" ref="O94">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95" spans="4:15" x14ac:dyDescent="0.3">
      <c r="D95" s="104"/>
      <c r="E95" s="104"/>
      <c r="F95" s="104"/>
      <c r="G95" s="91"/>
      <c r="H95" s="91"/>
      <c r="I95" s="91"/>
      <c r="J95" s="91"/>
      <c r="K95" s="91"/>
      <c r="L95" s="91"/>
      <c r="M95" s="91"/>
      <c r="N95" s="92"/>
      <c r="O95" s="21" t="str" cm="1">
        <f t="array" ref="O95">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96" spans="4:15" x14ac:dyDescent="0.3">
      <c r="D96" s="104"/>
      <c r="E96" s="104"/>
      <c r="F96" s="104"/>
      <c r="G96" s="91"/>
      <c r="H96" s="91"/>
      <c r="I96" s="91"/>
      <c r="J96" s="91"/>
      <c r="K96" s="91"/>
      <c r="L96" s="91"/>
      <c r="M96" s="91"/>
      <c r="N96" s="92"/>
      <c r="O96" s="21" t="str" cm="1">
        <f t="array" ref="O96">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97" spans="4:15" x14ac:dyDescent="0.3">
      <c r="D97" s="104"/>
      <c r="E97" s="104"/>
      <c r="F97" s="104"/>
      <c r="G97" s="91"/>
      <c r="H97" s="91"/>
      <c r="I97" s="91"/>
      <c r="J97" s="91"/>
      <c r="K97" s="91"/>
      <c r="L97" s="91"/>
      <c r="M97" s="91"/>
      <c r="N97" s="92"/>
      <c r="O97" s="21" t="str" cm="1">
        <f t="array" ref="O97">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98" spans="4:15" x14ac:dyDescent="0.3">
      <c r="D98" s="104"/>
      <c r="E98" s="104"/>
      <c r="F98" s="104"/>
      <c r="G98" s="91"/>
      <c r="H98" s="91"/>
      <c r="I98" s="91"/>
      <c r="J98" s="91"/>
      <c r="K98" s="91"/>
      <c r="L98" s="91"/>
      <c r="M98" s="91"/>
      <c r="N98" s="92"/>
      <c r="O98" s="21" t="str" cm="1">
        <f t="array" ref="O98">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sheetData>
  <sheetProtection algorithmName="SHA-512" hashValue="CvISZHjOThLvNjjluC0Dr8J9yENtjpFlw/Y0eLEQ1Smjuu8AOSqSV0G+dUd9aBtNR+fu6vaDb75jY+dteSTrrA==" saltValue="7Dahgumuby7JMf7BGn06Pw==" spinCount="100000" sheet="1" objects="1" scenarios="1" selectLockedCells="1"/>
  <mergeCells count="2">
    <mergeCell ref="A9:B12"/>
    <mergeCell ref="A21:B24"/>
  </mergeCells>
  <phoneticPr fontId="7" type="noConversion"/>
  <conditionalFormatting sqref="B18">
    <cfRule type="expression" dxfId="19" priority="3">
      <formula>$A$18="Custom baseline reference in kg CO2e/m2:"</formula>
    </cfRule>
  </conditionalFormatting>
  <conditionalFormatting sqref="L2:L13 L16:L98">
    <cfRule type="expression" dxfId="18" priority="1">
      <formula>$G2="EPD available"</formula>
    </cfRule>
  </conditionalFormatting>
  <conditionalFormatting sqref="L15">
    <cfRule type="expression" dxfId="17" priority="50">
      <formula>$G14="EPD available"</formula>
    </cfRule>
  </conditionalFormatting>
  <dataValidations count="8">
    <dataValidation type="list" allowBlank="1" showInputMessage="1" showErrorMessage="1" sqref="B16" xr:uid="{3BD0CD18-93DE-4B5B-ABD8-A7AE93E5CE50}">
      <formula1>"Residential: slanted roof,Residential: flat roof,Residential: multi-storey,Utility: office,Utility: other"</formula1>
    </dataValidation>
    <dataValidation type="list" allowBlank="1" showInputMessage="1" showErrorMessage="1" sqref="B17" xr:uid="{2917421E-27CF-4360-8532-219E171FC0E3}">
      <formula1>"NL,Custom"</formula1>
    </dataValidation>
    <dataValidation type="list" allowBlank="1" showInputMessage="1" showErrorMessage="1" sqref="E2:E98" xr:uid="{D67FE8AF-AD98-4BB0-AD2B-F36837FDFAFE}">
      <formula1>"Floors,Ceilings,Frames and walls,Insulation,Roofs,Boards,Planks and beams,Other"</formula1>
    </dataValidation>
    <dataValidation type="list" allowBlank="1" showInputMessage="1" showErrorMessage="1" sqref="B19" xr:uid="{0CB8A5D8-017E-45D9-95E9-77F0200ECD1B}">
      <formula1>"In Design,Under Construction,As Built"</formula1>
    </dataValidation>
    <dataValidation allowBlank="1" showInputMessage="1" showErrorMessage="1" prompt="This reused lifespan must be less than or equal to the first lifespan of the product." sqref="M2:M3 M5:M1048576" xr:uid="{D9390A91-07C4-4651-9895-5C0E041DBD6C}"/>
    <dataValidation type="list" allowBlank="1" showInputMessage="1" showErrorMessage="1" sqref="D2:D98" xr:uid="{60DB9B1D-2B3E-4645-A05D-2F97FB1BDC10}">
      <formula1>"Structural: timber/lumber,Structural: CLT or LVL,Structural: bamboo,Structural: other,Fibers: wood,Fibers: straw,Fibers: grass/bamboo,Fibers: hemp or flax,Fibers: other,Composite: wood-based,Composite: mycelium-based,Composite: concrete-based,Other"</formula1>
    </dataValidation>
    <dataValidation type="list" allowBlank="1" showInputMessage="1" showErrorMessage="1" sqref="G2:G98" xr:uid="{ACBFD70F-BF0A-4F52-88C8-9359739B9512}">
      <formula1>"EPD available,Wood product (no EPD),Other products (no EPD)"</formula1>
    </dataValidation>
    <dataValidation type="decimal" allowBlank="1" showInputMessage="1" showErrorMessage="1" prompt="This reusability shall be substantiated by calculating the Disassembly Potential of each biobased product considered, using the ‘Circular Buildings’ Disassembly Potential Measurement Method or similar._x000a_The reusability variable can range from 0% - 100%." sqref="N4:N98 N2" xr:uid="{A707AA1D-AC7C-408C-B565-DA8A34BD129A}">
      <formula1>0</formula1>
      <formula2>1</formula2>
    </dataValidation>
  </dataValidations>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3">
        <x14:dataValidation type="list" allowBlank="1" showInputMessage="1" showErrorMessage="1" xr:uid="{8D8EE264-79EA-4D5E-A318-FBB293531511}">
          <x14:formula1>
            <xm:f>ManufacturerList!2:2</xm:f>
          </x14:formula1>
          <xm:sqref>H2:H98</xm:sqref>
        </x14:dataValidation>
        <x14:dataValidation type="list" allowBlank="1" showInputMessage="1" showErrorMessage="1" xr:uid="{40FEE1C8-CB70-4527-B678-0DEA0AAADFDB}">
          <x14:formula1>
            <xm:f>ProductList!2:2</xm:f>
          </x14:formula1>
          <xm:sqref>I2:I98</xm:sqref>
        </x14:dataValidation>
        <x14:dataValidation type="list" allowBlank="1" showInputMessage="1" showErrorMessage="1" xr:uid="{ECFF0534-6CF6-43E3-B790-285DE4BE4BBD}">
          <x14:formula1>
            <xm:f>UnitSelect!2:2</xm:f>
          </x14:formula1>
          <xm:sqref>K2:K98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35240B-797E-455C-B767-7A8DC691AA13}">
  <sheetPr>
    <tabColor theme="7"/>
  </sheetPr>
  <dimension ref="A2:B101"/>
  <sheetViews>
    <sheetView workbookViewId="0">
      <selection activeCell="A22" sqref="A22"/>
    </sheetView>
  </sheetViews>
  <sheetFormatPr defaultRowHeight="14.4" x14ac:dyDescent="0.3"/>
  <cols>
    <col min="2" max="2" width="10.5546875" bestFit="1" customWidth="1"/>
  </cols>
  <sheetData>
    <row r="2" spans="1:2" x14ac:dyDescent="0.3">
      <c r="A2" s="8" t="str" cm="1">
        <f t="array" ref="A2:B2">IF(DataInput[[#This Row],[Source type]]="EPD available",TRANSPOSE(IF(ISBLANK(DataInput[[#This Row],[Product selection from source]]),_xlfn.UNIQUE(EPD_Database[Manufacturer]),_xlfn.UNIQUE(_xlfn._xlws.FILTER(EPD_Database[Manufacturer],EPD_Database[Product name]=DataInput[[#This Row],[Product selection from source]])))),"")</f>
        <v>Stora Enso</v>
      </c>
      <c r="B2" t="str">
        <v>Pfeifer</v>
      </c>
    </row>
    <row r="3" spans="1:2" x14ac:dyDescent="0.3">
      <c r="A3" s="8" t="str" cm="1">
        <f t="array" ref="A3:B3">IF(DataInput[[#This Row],[Source type]]="EPD available",TRANSPOSE(IF(ISBLANK(DataInput[[#This Row],[Product selection from source]]),_xlfn.UNIQUE(EPD_Database[Manufacturer]),_xlfn.UNIQUE(_xlfn._xlws.FILTER(EPD_Database[Manufacturer],EPD_Database[Product name]=DataInput[[#This Row],[Product selection from source]])))),"")</f>
        <v>Stora Enso</v>
      </c>
      <c r="B3" t="str">
        <v>Pfeifer</v>
      </c>
    </row>
    <row r="4" spans="1:2" x14ac:dyDescent="0.3">
      <c r="A4" s="8" t="str" cm="1">
        <f t="array" ref="A4">IF(DataInput[[#This Row],[Source type]]="EPD available",TRANSPOSE(IF(ISBLANK(DataInput[[#This Row],[Product selection from source]]),_xlfn.UNIQUE(EPD_Database[Manufacturer]),_xlfn.UNIQUE(_xlfn._xlws.FILTER(EPD_Database[Manufacturer],EPD_Database[Product name]=DataInput[[#This Row],[Product selection from source]])))),"")</f>
        <v/>
      </c>
    </row>
    <row r="5" spans="1:2" x14ac:dyDescent="0.3">
      <c r="A5" s="8" t="str" cm="1">
        <f t="array" ref="A5">IF(DataInput[[#This Row],[Source type]]="EPD available",TRANSPOSE(IF(ISBLANK(DataInput[[#This Row],[Product selection from source]]),_xlfn.UNIQUE(EPD_Database[Manufacturer]),_xlfn.UNIQUE(_xlfn._xlws.FILTER(EPD_Database[Manufacturer],EPD_Database[Product name]=DataInput[[#This Row],[Product selection from source]])))),"")</f>
        <v/>
      </c>
    </row>
    <row r="6" spans="1:2" x14ac:dyDescent="0.3">
      <c r="A6" s="8" t="str" cm="1">
        <f t="array" ref="A6">IF(DataInput[[#This Row],[Source type]]="EPD available",TRANSPOSE(IF(ISBLANK(DataInput[[#This Row],[Product selection from source]]),_xlfn.UNIQUE(EPD_Database[Manufacturer]),_xlfn.UNIQUE(_xlfn._xlws.FILTER(EPD_Database[Manufacturer],EPD_Database[Product name]=DataInput[[#This Row],[Product selection from source]])))),"")</f>
        <v/>
      </c>
    </row>
    <row r="7" spans="1:2" x14ac:dyDescent="0.3">
      <c r="A7" s="8" t="str" cm="1">
        <f t="array" ref="A7">IF(DataInput[[#This Row],[Source type]]="EPD available",TRANSPOSE(IF(ISBLANK(DataInput[[#This Row],[Product selection from source]]),_xlfn.UNIQUE(EPD_Database[Manufacturer]),_xlfn.UNIQUE(_xlfn._xlws.FILTER(EPD_Database[Manufacturer],EPD_Database[Product name]=DataInput[[#This Row],[Product selection from source]])))),"")</f>
        <v/>
      </c>
    </row>
    <row r="8" spans="1:2" x14ac:dyDescent="0.3">
      <c r="A8" s="8" t="str" cm="1">
        <f t="array" ref="A8">IF(DataInput[[#This Row],[Source type]]="EPD available",TRANSPOSE(IF(ISBLANK(DataInput[[#This Row],[Product selection from source]]),_xlfn.UNIQUE(EPD_Database[Manufacturer]),_xlfn.UNIQUE(_xlfn._xlws.FILTER(EPD_Database[Manufacturer],EPD_Database[Product name]=DataInput[[#This Row],[Product selection from source]])))),"")</f>
        <v/>
      </c>
    </row>
    <row r="9" spans="1:2" x14ac:dyDescent="0.3">
      <c r="A9" s="8" t="str" cm="1">
        <f t="array" ref="A9">IF(DataInput[[#This Row],[Source type]]="EPD available",TRANSPOSE(IF(ISBLANK(DataInput[[#This Row],[Product selection from source]]),_xlfn.UNIQUE(EPD_Database[Manufacturer]),_xlfn.UNIQUE(_xlfn._xlws.FILTER(EPD_Database[Manufacturer],EPD_Database[Product name]=DataInput[[#This Row],[Product selection from source]])))),"")</f>
        <v/>
      </c>
    </row>
    <row r="10" spans="1:2" x14ac:dyDescent="0.3">
      <c r="A10" s="8" t="str" cm="1">
        <f t="array" ref="A10">IF(DataInput[[#This Row],[Source type]]="EPD available",TRANSPOSE(IF(ISBLANK(DataInput[[#This Row],[Product selection from source]]),_xlfn.UNIQUE(EPD_Database[Manufacturer]),_xlfn.UNIQUE(_xlfn._xlws.FILTER(EPD_Database[Manufacturer],EPD_Database[Product name]=DataInput[[#This Row],[Product selection from source]])))),"")</f>
        <v>Fermacell</v>
      </c>
    </row>
    <row r="11" spans="1:2" x14ac:dyDescent="0.3">
      <c r="A11" s="8" t="str" cm="1">
        <f t="array" ref="A11">IF(DataInput[[#This Row],[Source type]]="EPD available",TRANSPOSE(IF(ISBLANK(DataInput[[#This Row],[Product selection from source]]),_xlfn.UNIQUE(EPD_Database[Manufacturer]),_xlfn.UNIQUE(_xlfn._xlws.FILTER(EPD_Database[Manufacturer],EPD_Database[Product name]=DataInput[[#This Row],[Product selection from source]])))),"")</f>
        <v/>
      </c>
    </row>
    <row r="12" spans="1:2" x14ac:dyDescent="0.3">
      <c r="A12" s="8" t="str" cm="1">
        <f t="array" ref="A12">IF(DataInput[[#This Row],[Source type]]="EPD available",TRANSPOSE(IF(ISBLANK(DataInput[[#This Row],[Product selection from source]]),_xlfn.UNIQUE(EPD_Database[Manufacturer]),_xlfn.UNIQUE(_xlfn._xlws.FILTER(EPD_Database[Manufacturer],EPD_Database[Product name]=DataInput[[#This Row],[Product selection from source]])))),"")</f>
        <v/>
      </c>
    </row>
    <row r="13" spans="1:2" x14ac:dyDescent="0.3">
      <c r="A13" s="8" t="str" cm="1">
        <f t="array" ref="A13">IF(DataInput[[#This Row],[Source type]]="EPD available",TRANSPOSE(IF(ISBLANK(DataInput[[#This Row],[Product selection from source]]),_xlfn.UNIQUE(EPD_Database[Manufacturer]),_xlfn.UNIQUE(_xlfn._xlws.FILTER(EPD_Database[Manufacturer],EPD_Database[Product name]=DataInput[[#This Row],[Product selection from source]])))),"")</f>
        <v/>
      </c>
    </row>
    <row r="14" spans="1:2" x14ac:dyDescent="0.3">
      <c r="A14" s="8" t="str" cm="1">
        <f t="array" ref="A14">IF(DataInput[[#This Row],[Source type]]="EPD available",TRANSPOSE(IF(ISBLANK(DataInput[[#This Row],[Product selection from source]]),_xlfn.UNIQUE(EPD_Database[Manufacturer]),_xlfn.UNIQUE(_xlfn._xlws.FILTER(EPD_Database[Manufacturer],EPD_Database[Product name]=DataInput[[#This Row],[Product selection from source]])))),"")</f>
        <v/>
      </c>
    </row>
    <row r="15" spans="1:2" x14ac:dyDescent="0.3">
      <c r="A15" s="8" t="str" cm="1">
        <f t="array" ref="A15">IF(DataInput[[#This Row],[Source type]]="EPD available",TRANSPOSE(IF(ISBLANK(DataInput[[#This Row],[Product selection from source]]),_xlfn.UNIQUE(EPD_Database[Manufacturer]),_xlfn.UNIQUE(_xlfn._xlws.FILTER(EPD_Database[Manufacturer],EPD_Database[Product name]=DataInput[[#This Row],[Product selection from source]])))),"")</f>
        <v/>
      </c>
    </row>
    <row r="16" spans="1:2" x14ac:dyDescent="0.3">
      <c r="A16" s="8" t="str" cm="1">
        <f t="array" ref="A16">IF(DataInput[[#This Row],[Source type]]="EPD available",TRANSPOSE(IF(ISBLANK(DataInput[[#This Row],[Product selection from source]]),_xlfn.UNIQUE(EPD_Database[Manufacturer]),_xlfn.UNIQUE(_xlfn._xlws.FILTER(EPD_Database[Manufacturer],EPD_Database[Product name]=DataInput[[#This Row],[Product selection from source]])))),"")</f>
        <v/>
      </c>
    </row>
    <row r="17" spans="1:1" x14ac:dyDescent="0.3">
      <c r="A17" s="8" t="str" cm="1">
        <f t="array" ref="A17">IF(DataInput[[#This Row],[Source type]]="EPD available",TRANSPOSE(IF(ISBLANK(DataInput[[#This Row],[Product selection from source]]),_xlfn.UNIQUE(EPD_Database[Manufacturer]),_xlfn.UNIQUE(_xlfn._xlws.FILTER(EPD_Database[Manufacturer],EPD_Database[Product name]=DataInput[[#This Row],[Product selection from source]])))),"")</f>
        <v/>
      </c>
    </row>
    <row r="18" spans="1:1" x14ac:dyDescent="0.3">
      <c r="A18" s="8" t="str" cm="1">
        <f t="array" ref="A18">IF(DataInput[[#This Row],[Source type]]="EPD available",TRANSPOSE(IF(ISBLANK(DataInput[[#This Row],[Product selection from source]]),_xlfn.UNIQUE(EPD_Database[Manufacturer]),_xlfn.UNIQUE(_xlfn._xlws.FILTER(EPD_Database[Manufacturer],EPD_Database[Product name]=DataInput[[#This Row],[Product selection from source]])))),"")</f>
        <v/>
      </c>
    </row>
    <row r="19" spans="1:1" x14ac:dyDescent="0.3">
      <c r="A19" s="8" t="str" cm="1">
        <f t="array" ref="A19">IF(DataInput[[#This Row],[Source type]]="EPD available",TRANSPOSE(IF(ISBLANK(DataInput[[#This Row],[Product selection from source]]),_xlfn.UNIQUE(EPD_Database[Manufacturer]),_xlfn.UNIQUE(_xlfn._xlws.FILTER(EPD_Database[Manufacturer],EPD_Database[Product name]=DataInput[[#This Row],[Product selection from source]])))),"")</f>
        <v/>
      </c>
    </row>
    <row r="20" spans="1:1" x14ac:dyDescent="0.3">
      <c r="A20" s="8" t="str" cm="1">
        <f t="array" ref="A20">IF(DataInput[[#This Row],[Source type]]="EPD available",TRANSPOSE(IF(ISBLANK(DataInput[[#This Row],[Product selection from source]]),_xlfn.UNIQUE(EPD_Database[Manufacturer]),_xlfn.UNIQUE(_xlfn._xlws.FILTER(EPD_Database[Manufacturer],EPD_Database[Product name]=DataInput[[#This Row],[Product selection from source]])))),"")</f>
        <v/>
      </c>
    </row>
    <row r="21" spans="1:1" x14ac:dyDescent="0.3">
      <c r="A21" s="8" t="str" cm="1">
        <f t="array" ref="A21">IF(DataInput[[#This Row],[Source type]]="EPD available",TRANSPOSE(IF(ISBLANK(DataInput[[#This Row],[Product selection from source]]),_xlfn.UNIQUE(EPD_Database[Manufacturer]),_xlfn.UNIQUE(_xlfn._xlws.FILTER(EPD_Database[Manufacturer],EPD_Database[Product name]=DataInput[[#This Row],[Product selection from source]])))),"")</f>
        <v/>
      </c>
    </row>
    <row r="22" spans="1:1" x14ac:dyDescent="0.3">
      <c r="A22" s="8" t="str" cm="1">
        <f t="array" ref="A22">IF(DataInput[[#This Row],[Source type]]="EPD available",TRANSPOSE(IF(ISBLANK(DataInput[[#This Row],[Product selection from source]]),_xlfn.UNIQUE(EPD_Database[Manufacturer]),_xlfn.UNIQUE(_xlfn._xlws.FILTER(EPD_Database[Manufacturer],EPD_Database[Product name]=DataInput[[#This Row],[Product selection from source]])))),"")</f>
        <v/>
      </c>
    </row>
    <row r="23" spans="1:1" x14ac:dyDescent="0.3">
      <c r="A23" s="8" t="str" cm="1">
        <f t="array" ref="A23">IF(DataInput[[#This Row],[Source type]]="EPD available",TRANSPOSE(IF(ISBLANK(DataInput[[#This Row],[Product selection from source]]),_xlfn.UNIQUE(EPD_Database[Manufacturer]),_xlfn.UNIQUE(_xlfn._xlws.FILTER(EPD_Database[Manufacturer],EPD_Database[Product name]=DataInput[[#This Row],[Product selection from source]])))),"")</f>
        <v/>
      </c>
    </row>
    <row r="24" spans="1:1" x14ac:dyDescent="0.3">
      <c r="A24" s="8" t="str" cm="1">
        <f t="array" ref="A24">IF(DataInput[[#This Row],[Source type]]="EPD available",TRANSPOSE(IF(ISBLANK(DataInput[[#This Row],[Product selection from source]]),_xlfn.UNIQUE(EPD_Database[Manufacturer]),_xlfn.UNIQUE(_xlfn._xlws.FILTER(EPD_Database[Manufacturer],EPD_Database[Product name]=DataInput[[#This Row],[Product selection from source]])))),"")</f>
        <v/>
      </c>
    </row>
    <row r="25" spans="1:1" x14ac:dyDescent="0.3">
      <c r="A25" s="8" t="str" cm="1">
        <f t="array" ref="A25">IF(DataInput[[#This Row],[Source type]]="EPD available",TRANSPOSE(IF(ISBLANK(DataInput[[#This Row],[Product selection from source]]),_xlfn.UNIQUE(EPD_Database[Manufacturer]),_xlfn.UNIQUE(_xlfn._xlws.FILTER(EPD_Database[Manufacturer],EPD_Database[Product name]=DataInput[[#This Row],[Product selection from source]])))),"")</f>
        <v/>
      </c>
    </row>
    <row r="26" spans="1:1" x14ac:dyDescent="0.3">
      <c r="A26" s="8" t="str" cm="1">
        <f t="array" ref="A26">IF(DataInput[[#This Row],[Source type]]="EPD available",TRANSPOSE(IF(ISBLANK(DataInput[[#This Row],[Product selection from source]]),_xlfn.UNIQUE(EPD_Database[Manufacturer]),_xlfn.UNIQUE(_xlfn._xlws.FILTER(EPD_Database[Manufacturer],EPD_Database[Product name]=DataInput[[#This Row],[Product selection from source]])))),"")</f>
        <v/>
      </c>
    </row>
    <row r="27" spans="1:1" x14ac:dyDescent="0.3">
      <c r="A27" s="8" t="str" cm="1">
        <f t="array" ref="A27">IF(DataInput[[#This Row],[Source type]]="EPD available",TRANSPOSE(IF(ISBLANK(DataInput[[#This Row],[Product selection from source]]),_xlfn.UNIQUE(EPD_Database[Manufacturer]),_xlfn.UNIQUE(_xlfn._xlws.FILTER(EPD_Database[Manufacturer],EPD_Database[Product name]=DataInput[[#This Row],[Product selection from source]])))),"")</f>
        <v/>
      </c>
    </row>
    <row r="28" spans="1:1" x14ac:dyDescent="0.3">
      <c r="A28" s="8" t="str" cm="1">
        <f t="array" ref="A28">IF(DataInput[[#This Row],[Source type]]="EPD available",TRANSPOSE(IF(ISBLANK(DataInput[[#This Row],[Product selection from source]]),_xlfn.UNIQUE(EPD_Database[Manufacturer]),_xlfn.UNIQUE(_xlfn._xlws.FILTER(EPD_Database[Manufacturer],EPD_Database[Product name]=DataInput[[#This Row],[Product selection from source]])))),"")</f>
        <v/>
      </c>
    </row>
    <row r="29" spans="1:1" x14ac:dyDescent="0.3">
      <c r="A29" s="8" t="str" cm="1">
        <f t="array" ref="A29">IF(DataInput[[#This Row],[Source type]]="EPD available",TRANSPOSE(IF(ISBLANK(DataInput[[#This Row],[Product selection from source]]),_xlfn.UNIQUE(EPD_Database[Manufacturer]),_xlfn.UNIQUE(_xlfn._xlws.FILTER(EPD_Database[Manufacturer],EPD_Database[Product name]=DataInput[[#This Row],[Product selection from source]])))),"")</f>
        <v/>
      </c>
    </row>
    <row r="30" spans="1:1" x14ac:dyDescent="0.3">
      <c r="A30" s="8" t="str" cm="1">
        <f t="array" ref="A30">IF(DataInput[[#This Row],[Source type]]="EPD available",TRANSPOSE(IF(ISBLANK(DataInput[[#This Row],[Product selection from source]]),_xlfn.UNIQUE(EPD_Database[Manufacturer]),_xlfn.UNIQUE(_xlfn._xlws.FILTER(EPD_Database[Manufacturer],EPD_Database[Product name]=DataInput[[#This Row],[Product selection from source]])))),"")</f>
        <v/>
      </c>
    </row>
    <row r="31" spans="1:1" x14ac:dyDescent="0.3">
      <c r="A31" s="8" t="str" cm="1">
        <f t="array" ref="A31">IF(DataInput[[#This Row],[Source type]]="EPD available",TRANSPOSE(IF(ISBLANK(DataInput[[#This Row],[Product selection from source]]),_xlfn.UNIQUE(EPD_Database[Manufacturer]),_xlfn.UNIQUE(_xlfn._xlws.FILTER(EPD_Database[Manufacturer],EPD_Database[Product name]=DataInput[[#This Row],[Product selection from source]])))),"")</f>
        <v/>
      </c>
    </row>
    <row r="32" spans="1:1" x14ac:dyDescent="0.3">
      <c r="A32" s="8" t="str" cm="1">
        <f t="array" ref="A32">IF(DataInput[[#This Row],[Source type]]="EPD available",TRANSPOSE(IF(ISBLANK(DataInput[[#This Row],[Product selection from source]]),_xlfn.UNIQUE(EPD_Database[Manufacturer]),_xlfn.UNIQUE(_xlfn._xlws.FILTER(EPD_Database[Manufacturer],EPD_Database[Product name]=DataInput[[#This Row],[Product selection from source]])))),"")</f>
        <v/>
      </c>
    </row>
    <row r="33" spans="1:1" x14ac:dyDescent="0.3">
      <c r="A33" s="8" t="str" cm="1">
        <f t="array" ref="A33">IF(DataInput[[#This Row],[Source type]]="EPD available",TRANSPOSE(IF(ISBLANK(DataInput[[#This Row],[Product selection from source]]),_xlfn.UNIQUE(EPD_Database[Manufacturer]),_xlfn.UNIQUE(_xlfn._xlws.FILTER(EPD_Database[Manufacturer],EPD_Database[Product name]=DataInput[[#This Row],[Product selection from source]])))),"")</f>
        <v/>
      </c>
    </row>
    <row r="34" spans="1:1" x14ac:dyDescent="0.3">
      <c r="A34" s="8" t="str" cm="1">
        <f t="array" ref="A34">IF(DataInput[[#This Row],[Source type]]="EPD available",TRANSPOSE(IF(ISBLANK(DataInput[[#This Row],[Product selection from source]]),_xlfn.UNIQUE(EPD_Database[Manufacturer]),_xlfn.UNIQUE(_xlfn._xlws.FILTER(EPD_Database[Manufacturer],EPD_Database[Product name]=DataInput[[#This Row],[Product selection from source]])))),"")</f>
        <v/>
      </c>
    </row>
    <row r="35" spans="1:1" x14ac:dyDescent="0.3">
      <c r="A35" s="8" t="str" cm="1">
        <f t="array" ref="A35">IF(DataInput[[#This Row],[Source type]]="EPD available",TRANSPOSE(IF(ISBLANK(DataInput[[#This Row],[Product selection from source]]),_xlfn.UNIQUE(EPD_Database[Manufacturer]),_xlfn.UNIQUE(_xlfn._xlws.FILTER(EPD_Database[Manufacturer],EPD_Database[Product name]=DataInput[[#This Row],[Product selection from source]])))),"")</f>
        <v/>
      </c>
    </row>
    <row r="36" spans="1:1" x14ac:dyDescent="0.3">
      <c r="A36" s="8" t="str" cm="1">
        <f t="array" ref="A36">IF(DataInput[[#This Row],[Source type]]="EPD available",TRANSPOSE(IF(ISBLANK(DataInput[[#This Row],[Product selection from source]]),_xlfn.UNIQUE(EPD_Database[Manufacturer]),_xlfn.UNIQUE(_xlfn._xlws.FILTER(EPD_Database[Manufacturer],EPD_Database[Product name]=DataInput[[#This Row],[Product selection from source]])))),"")</f>
        <v/>
      </c>
    </row>
    <row r="37" spans="1:1" x14ac:dyDescent="0.3">
      <c r="A37" s="8" t="str" cm="1">
        <f t="array" ref="A37">IF(DataInput[[#This Row],[Source type]]="EPD available",TRANSPOSE(IF(ISBLANK(DataInput[[#This Row],[Product selection from source]]),_xlfn.UNIQUE(EPD_Database[Manufacturer]),_xlfn.UNIQUE(_xlfn._xlws.FILTER(EPD_Database[Manufacturer],EPD_Database[Product name]=DataInput[[#This Row],[Product selection from source]])))),"")</f>
        <v/>
      </c>
    </row>
    <row r="38" spans="1:1" x14ac:dyDescent="0.3">
      <c r="A38" s="8" t="str" cm="1">
        <f t="array" ref="A38">IF(DataInput[[#This Row],[Source type]]="EPD available",TRANSPOSE(IF(ISBLANK(DataInput[[#This Row],[Product selection from source]]),_xlfn.UNIQUE(EPD_Database[Manufacturer]),_xlfn.UNIQUE(_xlfn._xlws.FILTER(EPD_Database[Manufacturer],EPD_Database[Product name]=DataInput[[#This Row],[Product selection from source]])))),"")</f>
        <v/>
      </c>
    </row>
    <row r="39" spans="1:1" x14ac:dyDescent="0.3">
      <c r="A39" s="8" t="str" cm="1">
        <f t="array" ref="A39">IF(DataInput[[#This Row],[Source type]]="EPD available",TRANSPOSE(IF(ISBLANK(DataInput[[#This Row],[Product selection from source]]),_xlfn.UNIQUE(EPD_Database[Manufacturer]),_xlfn.UNIQUE(_xlfn._xlws.FILTER(EPD_Database[Manufacturer],EPD_Database[Product name]=DataInput[[#This Row],[Product selection from source]])))),"")</f>
        <v/>
      </c>
    </row>
    <row r="40" spans="1:1" x14ac:dyDescent="0.3">
      <c r="A40" s="8" t="str" cm="1">
        <f t="array" ref="A40">IF(DataInput[[#This Row],[Source type]]="EPD available",TRANSPOSE(IF(ISBLANK(DataInput[[#This Row],[Product selection from source]]),_xlfn.UNIQUE(EPD_Database[Manufacturer]),_xlfn.UNIQUE(_xlfn._xlws.FILTER(EPD_Database[Manufacturer],EPD_Database[Product name]=DataInput[[#This Row],[Product selection from source]])))),"")</f>
        <v/>
      </c>
    </row>
    <row r="41" spans="1:1" x14ac:dyDescent="0.3">
      <c r="A41" s="8" t="str" cm="1">
        <f t="array" ref="A41">IF(DataInput[[#This Row],[Source type]]="EPD available",TRANSPOSE(IF(ISBLANK(DataInput[[#This Row],[Product selection from source]]),_xlfn.UNIQUE(EPD_Database[Manufacturer]),_xlfn.UNIQUE(_xlfn._xlws.FILTER(EPD_Database[Manufacturer],EPD_Database[Product name]=DataInput[[#This Row],[Product selection from source]])))),"")</f>
        <v/>
      </c>
    </row>
    <row r="42" spans="1:1" x14ac:dyDescent="0.3">
      <c r="A42" s="8" t="str" cm="1">
        <f t="array" ref="A42">IF(DataInput[[#This Row],[Source type]]="EPD available",TRANSPOSE(IF(ISBLANK(DataInput[[#This Row],[Product selection from source]]),_xlfn.UNIQUE(EPD_Database[Manufacturer]),_xlfn.UNIQUE(_xlfn._xlws.FILTER(EPD_Database[Manufacturer],EPD_Database[Product name]=DataInput[[#This Row],[Product selection from source]])))),"")</f>
        <v/>
      </c>
    </row>
    <row r="43" spans="1:1" x14ac:dyDescent="0.3">
      <c r="A43" s="8" t="str" cm="1">
        <f t="array" ref="A43">IF(DataInput[[#This Row],[Source type]]="EPD available",TRANSPOSE(IF(ISBLANK(DataInput[[#This Row],[Product selection from source]]),_xlfn.UNIQUE(EPD_Database[Manufacturer]),_xlfn.UNIQUE(_xlfn._xlws.FILTER(EPD_Database[Manufacturer],EPD_Database[Product name]=DataInput[[#This Row],[Product selection from source]])))),"")</f>
        <v/>
      </c>
    </row>
    <row r="44" spans="1:1" x14ac:dyDescent="0.3">
      <c r="A44" s="8" t="str" cm="1">
        <f t="array" ref="A44">IF(DataInput[[#This Row],[Source type]]="EPD available",TRANSPOSE(IF(ISBLANK(DataInput[[#This Row],[Product selection from source]]),_xlfn.UNIQUE(EPD_Database[Manufacturer]),_xlfn.UNIQUE(_xlfn._xlws.FILTER(EPD_Database[Manufacturer],EPD_Database[Product name]=DataInput[[#This Row],[Product selection from source]])))),"")</f>
        <v/>
      </c>
    </row>
    <row r="45" spans="1:1" x14ac:dyDescent="0.3">
      <c r="A45" s="8" t="str" cm="1">
        <f t="array" ref="A45">IF(DataInput[[#This Row],[Source type]]="EPD available",TRANSPOSE(IF(ISBLANK(DataInput[[#This Row],[Product selection from source]]),_xlfn.UNIQUE(EPD_Database[Manufacturer]),_xlfn.UNIQUE(_xlfn._xlws.FILTER(EPD_Database[Manufacturer],EPD_Database[Product name]=DataInput[[#This Row],[Product selection from source]])))),"")</f>
        <v/>
      </c>
    </row>
    <row r="46" spans="1:1" x14ac:dyDescent="0.3">
      <c r="A46" s="8" t="str" cm="1">
        <f t="array" ref="A46">IF(DataInput[[#This Row],[Source type]]="EPD available",TRANSPOSE(IF(ISBLANK(DataInput[[#This Row],[Product selection from source]]),_xlfn.UNIQUE(EPD_Database[Manufacturer]),_xlfn.UNIQUE(_xlfn._xlws.FILTER(EPD_Database[Manufacturer],EPD_Database[Product name]=DataInput[[#This Row],[Product selection from source]])))),"")</f>
        <v/>
      </c>
    </row>
    <row r="47" spans="1:1" x14ac:dyDescent="0.3">
      <c r="A47" s="8" t="str" cm="1">
        <f t="array" ref="A47">IF(DataInput[[#This Row],[Source type]]="EPD available",TRANSPOSE(IF(ISBLANK(DataInput[[#This Row],[Product selection from source]]),_xlfn.UNIQUE(EPD_Database[Manufacturer]),_xlfn.UNIQUE(_xlfn._xlws.FILTER(EPD_Database[Manufacturer],EPD_Database[Product name]=DataInput[[#This Row],[Product selection from source]])))),"")</f>
        <v/>
      </c>
    </row>
    <row r="48" spans="1:1" x14ac:dyDescent="0.3">
      <c r="A48" s="8" t="str" cm="1">
        <f t="array" ref="A48">IF(DataInput[[#This Row],[Source type]]="EPD available",TRANSPOSE(IF(ISBLANK(DataInput[[#This Row],[Product selection from source]]),_xlfn.UNIQUE(EPD_Database[Manufacturer]),_xlfn.UNIQUE(_xlfn._xlws.FILTER(EPD_Database[Manufacturer],EPD_Database[Product name]=DataInput[[#This Row],[Product selection from source]])))),"")</f>
        <v/>
      </c>
    </row>
    <row r="49" spans="1:1" x14ac:dyDescent="0.3">
      <c r="A49" s="8" t="str" cm="1">
        <f t="array" ref="A49">IF(DataInput[[#This Row],[Source type]]="EPD available",TRANSPOSE(IF(ISBLANK(DataInput[[#This Row],[Product selection from source]]),_xlfn.UNIQUE(EPD_Database[Manufacturer]),_xlfn.UNIQUE(_xlfn._xlws.FILTER(EPD_Database[Manufacturer],EPD_Database[Product name]=DataInput[[#This Row],[Product selection from source]])))),"")</f>
        <v/>
      </c>
    </row>
    <row r="50" spans="1:1" x14ac:dyDescent="0.3">
      <c r="A50" s="8" t="str" cm="1">
        <f t="array" ref="A50">IF(DataInput[[#This Row],[Source type]]="EPD available",TRANSPOSE(IF(ISBLANK(DataInput[[#This Row],[Product selection from source]]),_xlfn.UNIQUE(EPD_Database[Manufacturer]),_xlfn.UNIQUE(_xlfn._xlws.FILTER(EPD_Database[Manufacturer],EPD_Database[Product name]=DataInput[[#This Row],[Product selection from source]])))),"")</f>
        <v/>
      </c>
    </row>
    <row r="51" spans="1:1" x14ac:dyDescent="0.3">
      <c r="A51" s="8" t="str" cm="1">
        <f t="array" ref="A51">IF(DataInput[[#This Row],[Source type]]="EPD available",TRANSPOSE(IF(ISBLANK(DataInput[[#This Row],[Product selection from source]]),_xlfn.UNIQUE(EPD_Database[Manufacturer]),_xlfn.UNIQUE(_xlfn._xlws.FILTER(EPD_Database[Manufacturer],EPD_Database[Product name]=DataInput[[#This Row],[Product selection from source]])))),"")</f>
        <v/>
      </c>
    </row>
    <row r="52" spans="1:1" x14ac:dyDescent="0.3">
      <c r="A52" s="8" t="str" cm="1">
        <f t="array" ref="A52">IF(DataInput[[#This Row],[Source type]]="EPD available",TRANSPOSE(IF(ISBLANK(DataInput[[#This Row],[Product selection from source]]),_xlfn.UNIQUE(EPD_Database[Manufacturer]),_xlfn.UNIQUE(_xlfn._xlws.FILTER(EPD_Database[Manufacturer],EPD_Database[Product name]=DataInput[[#This Row],[Product selection from source]])))),"")</f>
        <v/>
      </c>
    </row>
    <row r="53" spans="1:1" x14ac:dyDescent="0.3">
      <c r="A53" s="8" t="str" cm="1">
        <f t="array" ref="A53">IF(DataInput[[#This Row],[Source type]]="EPD available",TRANSPOSE(IF(ISBLANK(DataInput[[#This Row],[Product selection from source]]),_xlfn.UNIQUE(EPD_Database[Manufacturer]),_xlfn.UNIQUE(_xlfn._xlws.FILTER(EPD_Database[Manufacturer],EPD_Database[Product name]=DataInput[[#This Row],[Product selection from source]])))),"")</f>
        <v/>
      </c>
    </row>
    <row r="54" spans="1:1" x14ac:dyDescent="0.3">
      <c r="A54" s="8" t="str" cm="1">
        <f t="array" ref="A54">IF(DataInput[[#This Row],[Source type]]="EPD available",TRANSPOSE(IF(ISBLANK(DataInput[[#This Row],[Product selection from source]]),_xlfn.UNIQUE(EPD_Database[Manufacturer]),_xlfn.UNIQUE(_xlfn._xlws.FILTER(EPD_Database[Manufacturer],EPD_Database[Product name]=DataInput[[#This Row],[Product selection from source]])))),"")</f>
        <v/>
      </c>
    </row>
    <row r="55" spans="1:1" x14ac:dyDescent="0.3">
      <c r="A55" s="8" t="str" cm="1">
        <f t="array" ref="A55">IF(DataInput[[#This Row],[Source type]]="EPD available",TRANSPOSE(IF(ISBLANK(DataInput[[#This Row],[Product selection from source]]),_xlfn.UNIQUE(EPD_Database[Manufacturer]),_xlfn.UNIQUE(_xlfn._xlws.FILTER(EPD_Database[Manufacturer],EPD_Database[Product name]=DataInput[[#This Row],[Product selection from source]])))),"")</f>
        <v/>
      </c>
    </row>
    <row r="56" spans="1:1" x14ac:dyDescent="0.3">
      <c r="A56" s="8" t="str" cm="1">
        <f t="array" ref="A56">IF(DataInput[[#This Row],[Source type]]="EPD available",TRANSPOSE(IF(ISBLANK(DataInput[[#This Row],[Product selection from source]]),_xlfn.UNIQUE(EPD_Database[Manufacturer]),_xlfn.UNIQUE(_xlfn._xlws.FILTER(EPD_Database[Manufacturer],EPD_Database[Product name]=DataInput[[#This Row],[Product selection from source]])))),"")</f>
        <v/>
      </c>
    </row>
    <row r="57" spans="1:1" x14ac:dyDescent="0.3">
      <c r="A57" s="8" t="str" cm="1">
        <f t="array" ref="A57">IF(DataInput[[#This Row],[Source type]]="EPD available",TRANSPOSE(IF(ISBLANK(DataInput[[#This Row],[Product selection from source]]),_xlfn.UNIQUE(EPD_Database[Manufacturer]),_xlfn.UNIQUE(_xlfn._xlws.FILTER(EPD_Database[Manufacturer],EPD_Database[Product name]=DataInput[[#This Row],[Product selection from source]])))),"")</f>
        <v/>
      </c>
    </row>
    <row r="58" spans="1:1" x14ac:dyDescent="0.3">
      <c r="A58" s="8" t="str" cm="1">
        <f t="array" ref="A58">IF(DataInput[[#This Row],[Source type]]="EPD available",TRANSPOSE(IF(ISBLANK(DataInput[[#This Row],[Product selection from source]]),_xlfn.UNIQUE(EPD_Database[Manufacturer]),_xlfn.UNIQUE(_xlfn._xlws.FILTER(EPD_Database[Manufacturer],EPD_Database[Product name]=DataInput[[#This Row],[Product selection from source]])))),"")</f>
        <v/>
      </c>
    </row>
    <row r="59" spans="1:1" x14ac:dyDescent="0.3">
      <c r="A59" s="8" t="str" cm="1">
        <f t="array" ref="A59">IF(DataInput[[#This Row],[Source type]]="EPD available",TRANSPOSE(IF(ISBLANK(DataInput[[#This Row],[Product selection from source]]),_xlfn.UNIQUE(EPD_Database[Manufacturer]),_xlfn.UNIQUE(_xlfn._xlws.FILTER(EPD_Database[Manufacturer],EPD_Database[Product name]=DataInput[[#This Row],[Product selection from source]])))),"")</f>
        <v/>
      </c>
    </row>
    <row r="60" spans="1:1" x14ac:dyDescent="0.3">
      <c r="A60" s="8" t="str" cm="1">
        <f t="array" ref="A60">IF(DataInput[[#This Row],[Source type]]="EPD available",TRANSPOSE(IF(ISBLANK(DataInput[[#This Row],[Product selection from source]]),_xlfn.UNIQUE(EPD_Database[Manufacturer]),_xlfn.UNIQUE(_xlfn._xlws.FILTER(EPD_Database[Manufacturer],EPD_Database[Product name]=DataInput[[#This Row],[Product selection from source]])))),"")</f>
        <v/>
      </c>
    </row>
    <row r="61" spans="1:1" x14ac:dyDescent="0.3">
      <c r="A61" s="8" t="str" cm="1">
        <f t="array" ref="A61">IF(DataInput[[#This Row],[Source type]]="EPD available",TRANSPOSE(IF(ISBLANK(DataInput[[#This Row],[Product selection from source]]),_xlfn.UNIQUE(EPD_Database[Manufacturer]),_xlfn.UNIQUE(_xlfn._xlws.FILTER(EPD_Database[Manufacturer],EPD_Database[Product name]=DataInput[[#This Row],[Product selection from source]])))),"")</f>
        <v/>
      </c>
    </row>
    <row r="62" spans="1:1" x14ac:dyDescent="0.3">
      <c r="A62" s="8" t="str" cm="1">
        <f t="array" ref="A62">IF(DataInput[[#This Row],[Source type]]="EPD available",TRANSPOSE(IF(ISBLANK(DataInput[[#This Row],[Product selection from source]]),_xlfn.UNIQUE(EPD_Database[Manufacturer]),_xlfn.UNIQUE(_xlfn._xlws.FILTER(EPD_Database[Manufacturer],EPD_Database[Product name]=DataInput[[#This Row],[Product selection from source]])))),"")</f>
        <v/>
      </c>
    </row>
    <row r="63" spans="1:1" x14ac:dyDescent="0.3">
      <c r="A63" s="8" t="str" cm="1">
        <f t="array" ref="A63">IF(DataInput[[#This Row],[Source type]]="EPD available",TRANSPOSE(IF(ISBLANK(DataInput[[#This Row],[Product selection from source]]),_xlfn.UNIQUE(EPD_Database[Manufacturer]),_xlfn.UNIQUE(_xlfn._xlws.FILTER(EPD_Database[Manufacturer],EPD_Database[Product name]=DataInput[[#This Row],[Product selection from source]])))),"")</f>
        <v/>
      </c>
    </row>
    <row r="64" spans="1:1" x14ac:dyDescent="0.3">
      <c r="A64" s="8" t="str" cm="1">
        <f t="array" ref="A64">IF(DataInput[[#This Row],[Source type]]="EPD available",TRANSPOSE(IF(ISBLANK(DataInput[[#This Row],[Product selection from source]]),_xlfn.UNIQUE(EPD_Database[Manufacturer]),_xlfn.UNIQUE(_xlfn._xlws.FILTER(EPD_Database[Manufacturer],EPD_Database[Product name]=DataInput[[#This Row],[Product selection from source]])))),"")</f>
        <v/>
      </c>
    </row>
    <row r="65" spans="1:1" x14ac:dyDescent="0.3">
      <c r="A65" s="8" t="str" cm="1">
        <f t="array" ref="A65">IF(DataInput[[#This Row],[Source type]]="EPD available",TRANSPOSE(IF(ISBLANK(DataInput[[#This Row],[Product selection from source]]),_xlfn.UNIQUE(EPD_Database[Manufacturer]),_xlfn.UNIQUE(_xlfn._xlws.FILTER(EPD_Database[Manufacturer],EPD_Database[Product name]=DataInput[[#This Row],[Product selection from source]])))),"")</f>
        <v/>
      </c>
    </row>
    <row r="66" spans="1:1" x14ac:dyDescent="0.3">
      <c r="A66" s="8" t="str" cm="1">
        <f t="array" ref="A66">IF(DataInput[[#This Row],[Source type]]="EPD available",TRANSPOSE(IF(ISBLANK(DataInput[[#This Row],[Product selection from source]]),_xlfn.UNIQUE(EPD_Database[Manufacturer]),_xlfn.UNIQUE(_xlfn._xlws.FILTER(EPD_Database[Manufacturer],EPD_Database[Product name]=DataInput[[#This Row],[Product selection from source]])))),"")</f>
        <v/>
      </c>
    </row>
    <row r="67" spans="1:1" x14ac:dyDescent="0.3">
      <c r="A67" s="8" t="str" cm="1">
        <f t="array" ref="A67">IF(DataInput[[#This Row],[Source type]]="EPD available",TRANSPOSE(IF(ISBLANK(DataInput[[#This Row],[Product selection from source]]),_xlfn.UNIQUE(EPD_Database[Manufacturer]),_xlfn.UNIQUE(_xlfn._xlws.FILTER(EPD_Database[Manufacturer],EPD_Database[Product name]=DataInput[[#This Row],[Product selection from source]])))),"")</f>
        <v/>
      </c>
    </row>
    <row r="68" spans="1:1" x14ac:dyDescent="0.3">
      <c r="A68" s="8" t="str" cm="1">
        <f t="array" ref="A68">IF(DataInput[[#This Row],[Source type]]="EPD available",TRANSPOSE(IF(ISBLANK(DataInput[[#This Row],[Product selection from source]]),_xlfn.UNIQUE(EPD_Database[Manufacturer]),_xlfn.UNIQUE(_xlfn._xlws.FILTER(EPD_Database[Manufacturer],EPD_Database[Product name]=DataInput[[#This Row],[Product selection from source]])))),"")</f>
        <v/>
      </c>
    </row>
    <row r="69" spans="1:1" x14ac:dyDescent="0.3">
      <c r="A69" s="8" t="str" cm="1">
        <f t="array" ref="A69">IF(DataInput[[#This Row],[Source type]]="EPD available",TRANSPOSE(IF(ISBLANK(DataInput[[#This Row],[Product selection from source]]),_xlfn.UNIQUE(EPD_Database[Manufacturer]),_xlfn.UNIQUE(_xlfn._xlws.FILTER(EPD_Database[Manufacturer],EPD_Database[Product name]=DataInput[[#This Row],[Product selection from source]])))),"")</f>
        <v/>
      </c>
    </row>
    <row r="70" spans="1:1" x14ac:dyDescent="0.3">
      <c r="A70" s="8" t="str" cm="1">
        <f t="array" ref="A70">IF(DataInput[[#This Row],[Source type]]="EPD available",TRANSPOSE(IF(ISBLANK(DataInput[[#This Row],[Product selection from source]]),_xlfn.UNIQUE(EPD_Database[Manufacturer]),_xlfn.UNIQUE(_xlfn._xlws.FILTER(EPD_Database[Manufacturer],EPD_Database[Product name]=DataInput[[#This Row],[Product selection from source]])))),"")</f>
        <v/>
      </c>
    </row>
    <row r="71" spans="1:1" x14ac:dyDescent="0.3">
      <c r="A71" s="8" t="str" cm="1">
        <f t="array" ref="A71">IF(DataInput[[#This Row],[Source type]]="EPD available",TRANSPOSE(IF(ISBLANK(DataInput[[#This Row],[Product selection from source]]),_xlfn.UNIQUE(EPD_Database[Manufacturer]),_xlfn.UNIQUE(_xlfn._xlws.FILTER(EPD_Database[Manufacturer],EPD_Database[Product name]=DataInput[[#This Row],[Product selection from source]])))),"")</f>
        <v/>
      </c>
    </row>
    <row r="72" spans="1:1" x14ac:dyDescent="0.3">
      <c r="A72" s="8" t="str" cm="1">
        <f t="array" ref="A72">IF(DataInput[[#This Row],[Source type]]="EPD available",TRANSPOSE(IF(ISBLANK(DataInput[[#This Row],[Product selection from source]]),_xlfn.UNIQUE(EPD_Database[Manufacturer]),_xlfn.UNIQUE(_xlfn._xlws.FILTER(EPD_Database[Manufacturer],EPD_Database[Product name]=DataInput[[#This Row],[Product selection from source]])))),"")</f>
        <v/>
      </c>
    </row>
    <row r="73" spans="1:1" x14ac:dyDescent="0.3">
      <c r="A73" s="8" t="str" cm="1">
        <f t="array" ref="A73">IF(DataInput[[#This Row],[Source type]]="EPD available",TRANSPOSE(IF(ISBLANK(DataInput[[#This Row],[Product selection from source]]),_xlfn.UNIQUE(EPD_Database[Manufacturer]),_xlfn.UNIQUE(_xlfn._xlws.FILTER(EPD_Database[Manufacturer],EPD_Database[Product name]=DataInput[[#This Row],[Product selection from source]])))),"")</f>
        <v/>
      </c>
    </row>
    <row r="74" spans="1:1" x14ac:dyDescent="0.3">
      <c r="A74" s="8" t="str" cm="1">
        <f t="array" ref="A74">IF(DataInput[[#This Row],[Source type]]="EPD available",TRANSPOSE(IF(ISBLANK(DataInput[[#This Row],[Product selection from source]]),_xlfn.UNIQUE(EPD_Database[Manufacturer]),_xlfn.UNIQUE(_xlfn._xlws.FILTER(EPD_Database[Manufacturer],EPD_Database[Product name]=DataInput[[#This Row],[Product selection from source]])))),"")</f>
        <v/>
      </c>
    </row>
    <row r="75" spans="1:1" x14ac:dyDescent="0.3">
      <c r="A75" s="8" t="str" cm="1">
        <f t="array" ref="A75">IF(DataInput[[#This Row],[Source type]]="EPD available",TRANSPOSE(IF(ISBLANK(DataInput[[#This Row],[Product selection from source]]),_xlfn.UNIQUE(EPD_Database[Manufacturer]),_xlfn.UNIQUE(_xlfn._xlws.FILTER(EPD_Database[Manufacturer],EPD_Database[Product name]=DataInput[[#This Row],[Product selection from source]])))),"")</f>
        <v/>
      </c>
    </row>
    <row r="76" spans="1:1" x14ac:dyDescent="0.3">
      <c r="A76" s="8" t="str" cm="1">
        <f t="array" ref="A76">IF(DataInput[[#This Row],[Source type]]="EPD available",TRANSPOSE(IF(ISBLANK(DataInput[[#This Row],[Product selection from source]]),_xlfn.UNIQUE(EPD_Database[Manufacturer]),_xlfn.UNIQUE(_xlfn._xlws.FILTER(EPD_Database[Manufacturer],EPD_Database[Product name]=DataInput[[#This Row],[Product selection from source]])))),"")</f>
        <v/>
      </c>
    </row>
    <row r="77" spans="1:1" x14ac:dyDescent="0.3">
      <c r="A77" s="8" t="str" cm="1">
        <f t="array" ref="A77">IF(DataInput[[#This Row],[Source type]]="EPD available",TRANSPOSE(IF(ISBLANK(DataInput[[#This Row],[Product selection from source]]),_xlfn.UNIQUE(EPD_Database[Manufacturer]),_xlfn.UNIQUE(_xlfn._xlws.FILTER(EPD_Database[Manufacturer],EPD_Database[Product name]=DataInput[[#This Row],[Product selection from source]])))),"")</f>
        <v/>
      </c>
    </row>
    <row r="78" spans="1:1" x14ac:dyDescent="0.3">
      <c r="A78" s="8" t="str" cm="1">
        <f t="array" ref="A78">IF(DataInput[[#This Row],[Source type]]="EPD available",TRANSPOSE(IF(ISBLANK(DataInput[[#This Row],[Product selection from source]]),_xlfn.UNIQUE(EPD_Database[Manufacturer]),_xlfn.UNIQUE(_xlfn._xlws.FILTER(EPD_Database[Manufacturer],EPD_Database[Product name]=DataInput[[#This Row],[Product selection from source]])))),"")</f>
        <v/>
      </c>
    </row>
    <row r="79" spans="1:1" x14ac:dyDescent="0.3">
      <c r="A79" s="8" t="str" cm="1">
        <f t="array" ref="A79">IF(DataInput[[#This Row],[Source type]]="EPD available",TRANSPOSE(IF(ISBLANK(DataInput[[#This Row],[Product selection from source]]),_xlfn.UNIQUE(EPD_Database[Manufacturer]),_xlfn.UNIQUE(_xlfn._xlws.FILTER(EPD_Database[Manufacturer],EPD_Database[Product name]=DataInput[[#This Row],[Product selection from source]])))),"")</f>
        <v/>
      </c>
    </row>
    <row r="80" spans="1:1" x14ac:dyDescent="0.3">
      <c r="A80" s="8" t="str" cm="1">
        <f t="array" ref="A80">IF(DataInput[[#This Row],[Source type]]="EPD available",TRANSPOSE(IF(ISBLANK(DataInput[[#This Row],[Product selection from source]]),_xlfn.UNIQUE(EPD_Database[Manufacturer]),_xlfn.UNIQUE(_xlfn._xlws.FILTER(EPD_Database[Manufacturer],EPD_Database[Product name]=DataInput[[#This Row],[Product selection from source]])))),"")</f>
        <v/>
      </c>
    </row>
    <row r="81" spans="1:1" x14ac:dyDescent="0.3">
      <c r="A81" s="8" t="str" cm="1">
        <f t="array" ref="A81">IF(DataInput[[#This Row],[Source type]]="EPD available",TRANSPOSE(IF(ISBLANK(DataInput[[#This Row],[Product selection from source]]),_xlfn.UNIQUE(EPD_Database[Manufacturer]),_xlfn.UNIQUE(_xlfn._xlws.FILTER(EPD_Database[Manufacturer],EPD_Database[Product name]=DataInput[[#This Row],[Product selection from source]])))),"")</f>
        <v/>
      </c>
    </row>
    <row r="82" spans="1:1" x14ac:dyDescent="0.3">
      <c r="A82" s="8" t="str" cm="1">
        <f t="array" ref="A82">IF(DataInput[[#This Row],[Source type]]="EPD available",TRANSPOSE(IF(ISBLANK(DataInput[[#This Row],[Product selection from source]]),_xlfn.UNIQUE(EPD_Database[Manufacturer]),_xlfn.UNIQUE(_xlfn._xlws.FILTER(EPD_Database[Manufacturer],EPD_Database[Product name]=DataInput[[#This Row],[Product selection from source]])))),"")</f>
        <v/>
      </c>
    </row>
    <row r="83" spans="1:1" x14ac:dyDescent="0.3">
      <c r="A83" s="8" t="str" cm="1">
        <f t="array" ref="A83">IF(DataInput[[#This Row],[Source type]]="EPD available",TRANSPOSE(IF(ISBLANK(DataInput[[#This Row],[Product selection from source]]),_xlfn.UNIQUE(EPD_Database[Manufacturer]),_xlfn.UNIQUE(_xlfn._xlws.FILTER(EPD_Database[Manufacturer],EPD_Database[Product name]=DataInput[[#This Row],[Product selection from source]])))),"")</f>
        <v/>
      </c>
    </row>
    <row r="84" spans="1:1" x14ac:dyDescent="0.3">
      <c r="A84" s="8" t="str" cm="1">
        <f t="array" ref="A84">IF(DataInput[[#This Row],[Source type]]="EPD available",TRANSPOSE(IF(ISBLANK(DataInput[[#This Row],[Product selection from source]]),_xlfn.UNIQUE(EPD_Database[Manufacturer]),_xlfn.UNIQUE(_xlfn._xlws.FILTER(EPD_Database[Manufacturer],EPD_Database[Product name]=DataInput[[#This Row],[Product selection from source]])))),"")</f>
        <v/>
      </c>
    </row>
    <row r="85" spans="1:1" x14ac:dyDescent="0.3">
      <c r="A85" s="8" t="str" cm="1">
        <f t="array" ref="A85">IF(DataInput[[#This Row],[Source type]]="EPD available",TRANSPOSE(IF(ISBLANK(DataInput[[#This Row],[Product selection from source]]),_xlfn.UNIQUE(EPD_Database[Manufacturer]),_xlfn.UNIQUE(_xlfn._xlws.FILTER(EPD_Database[Manufacturer],EPD_Database[Product name]=DataInput[[#This Row],[Product selection from source]])))),"")</f>
        <v/>
      </c>
    </row>
    <row r="86" spans="1:1" x14ac:dyDescent="0.3">
      <c r="A86" s="8" t="str" cm="1">
        <f t="array" ref="A86">IF(DataInput[[#This Row],[Source type]]="EPD available",TRANSPOSE(IF(ISBLANK(DataInput[[#This Row],[Product selection from source]]),_xlfn.UNIQUE(EPD_Database[Manufacturer]),_xlfn.UNIQUE(_xlfn._xlws.FILTER(EPD_Database[Manufacturer],EPD_Database[Product name]=DataInput[[#This Row],[Product selection from source]])))),"")</f>
        <v/>
      </c>
    </row>
    <row r="87" spans="1:1" x14ac:dyDescent="0.3">
      <c r="A87" s="8" t="str" cm="1">
        <f t="array" ref="A87">IF(DataInput[[#This Row],[Source type]]="EPD available",TRANSPOSE(IF(ISBLANK(DataInput[[#This Row],[Product selection from source]]),_xlfn.UNIQUE(EPD_Database[Manufacturer]),_xlfn.UNIQUE(_xlfn._xlws.FILTER(EPD_Database[Manufacturer],EPD_Database[Product name]=DataInput[[#This Row],[Product selection from source]])))),"")</f>
        <v/>
      </c>
    </row>
    <row r="88" spans="1:1" x14ac:dyDescent="0.3">
      <c r="A88" s="8" t="str" cm="1">
        <f t="array" ref="A88">IF(DataInput[[#This Row],[Source type]]="EPD available",TRANSPOSE(IF(ISBLANK(DataInput[[#This Row],[Product selection from source]]),_xlfn.UNIQUE(EPD_Database[Manufacturer]),_xlfn.UNIQUE(_xlfn._xlws.FILTER(EPD_Database[Manufacturer],EPD_Database[Product name]=DataInput[[#This Row],[Product selection from source]])))),"")</f>
        <v/>
      </c>
    </row>
    <row r="89" spans="1:1" x14ac:dyDescent="0.3">
      <c r="A89" s="8" t="str" cm="1">
        <f t="array" ref="A89">IF(DataInput[[#This Row],[Source type]]="EPD available",TRANSPOSE(IF(ISBLANK(DataInput[[#This Row],[Product selection from source]]),_xlfn.UNIQUE(EPD_Database[Manufacturer]),_xlfn.UNIQUE(_xlfn._xlws.FILTER(EPD_Database[Manufacturer],EPD_Database[Product name]=DataInput[[#This Row],[Product selection from source]])))),"")</f>
        <v/>
      </c>
    </row>
    <row r="90" spans="1:1" x14ac:dyDescent="0.3">
      <c r="A90" s="8" t="str" cm="1">
        <f t="array" ref="A90">IF(DataInput[[#This Row],[Source type]]="EPD available",TRANSPOSE(IF(ISBLANK(DataInput[[#This Row],[Product selection from source]]),_xlfn.UNIQUE(EPD_Database[Manufacturer]),_xlfn.UNIQUE(_xlfn._xlws.FILTER(EPD_Database[Manufacturer],EPD_Database[Product name]=DataInput[[#This Row],[Product selection from source]])))),"")</f>
        <v/>
      </c>
    </row>
    <row r="91" spans="1:1" x14ac:dyDescent="0.3">
      <c r="A91" s="8" t="str" cm="1">
        <f t="array" ref="A91">IF(DataInput[[#This Row],[Source type]]="EPD available",TRANSPOSE(IF(ISBLANK(DataInput[[#This Row],[Product selection from source]]),_xlfn.UNIQUE(EPD_Database[Manufacturer]),_xlfn.UNIQUE(_xlfn._xlws.FILTER(EPD_Database[Manufacturer],EPD_Database[Product name]=DataInput[[#This Row],[Product selection from source]])))),"")</f>
        <v/>
      </c>
    </row>
    <row r="92" spans="1:1" x14ac:dyDescent="0.3">
      <c r="A92" s="8" t="str" cm="1">
        <f t="array" ref="A92">IF(DataInput[[#This Row],[Source type]]="EPD available",TRANSPOSE(IF(ISBLANK(DataInput[[#This Row],[Product selection from source]]),_xlfn.UNIQUE(EPD_Database[Manufacturer]),_xlfn.UNIQUE(_xlfn._xlws.FILTER(EPD_Database[Manufacturer],EPD_Database[Product name]=DataInput[[#This Row],[Product selection from source]])))),"")</f>
        <v/>
      </c>
    </row>
    <row r="93" spans="1:1" x14ac:dyDescent="0.3">
      <c r="A93" s="8" t="str" cm="1">
        <f t="array" ref="A93">IF(DataInput[[#This Row],[Source type]]="EPD available",TRANSPOSE(IF(ISBLANK(DataInput[[#This Row],[Product selection from source]]),_xlfn.UNIQUE(EPD_Database[Manufacturer]),_xlfn.UNIQUE(_xlfn._xlws.FILTER(EPD_Database[Manufacturer],EPD_Database[Product name]=DataInput[[#This Row],[Product selection from source]])))),"")</f>
        <v/>
      </c>
    </row>
    <row r="94" spans="1:1" x14ac:dyDescent="0.3">
      <c r="A94" s="8" t="str" cm="1">
        <f t="array" ref="A94">IF(DataInput[[#This Row],[Source type]]="EPD available",TRANSPOSE(IF(ISBLANK(DataInput[[#This Row],[Product selection from source]]),_xlfn.UNIQUE(EPD_Database[Manufacturer]),_xlfn.UNIQUE(_xlfn._xlws.FILTER(EPD_Database[Manufacturer],EPD_Database[Product name]=DataInput[[#This Row],[Product selection from source]])))),"")</f>
        <v/>
      </c>
    </row>
    <row r="95" spans="1:1" x14ac:dyDescent="0.3">
      <c r="A95" s="8" t="str" cm="1">
        <f t="array" ref="A95">IF(DataInput[[#This Row],[Source type]]="EPD available",TRANSPOSE(IF(ISBLANK(DataInput[[#This Row],[Product selection from source]]),_xlfn.UNIQUE(EPD_Database[Manufacturer]),_xlfn.UNIQUE(_xlfn._xlws.FILTER(EPD_Database[Manufacturer],EPD_Database[Product name]=DataInput[[#This Row],[Product selection from source]])))),"")</f>
        <v/>
      </c>
    </row>
    <row r="96" spans="1:1" x14ac:dyDescent="0.3">
      <c r="A96" s="8" t="str" cm="1">
        <f t="array" ref="A96">IF(DataInput[[#This Row],[Source type]]="EPD available",TRANSPOSE(IF(ISBLANK(DataInput[[#This Row],[Product selection from source]]),_xlfn.UNIQUE(EPD_Database[Manufacturer]),_xlfn.UNIQUE(_xlfn._xlws.FILTER(EPD_Database[Manufacturer],EPD_Database[Product name]=DataInput[[#This Row],[Product selection from source]])))),"")</f>
        <v/>
      </c>
    </row>
    <row r="97" spans="1:1" x14ac:dyDescent="0.3">
      <c r="A97" s="8" t="str" cm="1">
        <f t="array" ref="A97">IF(DataInput[[#This Row],[Source type]]="EPD available",TRANSPOSE(IF(ISBLANK(DataInput[[#This Row],[Product selection from source]]),_xlfn.UNIQUE(EPD_Database[Manufacturer]),_xlfn.UNIQUE(_xlfn._xlws.FILTER(EPD_Database[Manufacturer],EPD_Database[Product name]=DataInput[[#This Row],[Product selection from source]])))),"")</f>
        <v/>
      </c>
    </row>
    <row r="98" spans="1:1" x14ac:dyDescent="0.3">
      <c r="A98" s="8" t="str" cm="1">
        <f t="array" ref="A98">IF(DataInput[[#This Row],[Source type]]="EPD available",TRANSPOSE(IF(ISBLANK(DataInput[[#This Row],[Product selection from source]]),_xlfn.UNIQUE(EPD_Database[Manufacturer]),_xlfn.UNIQUE(_xlfn._xlws.FILTER(EPD_Database[Manufacturer],EPD_Database[Product name]=DataInput[[#This Row],[Product selection from source]])))),"")</f>
        <v/>
      </c>
    </row>
    <row r="99" spans="1:1" x14ac:dyDescent="0.3">
      <c r="A99" s="8" t="e" cm="1">
        <f t="array" ref="A99">IF(DataInput[[#This Row],[Source type]]="EPD available",TRANSPOSE(IF(ISBLANK(DataInput[[#This Row],[Product selection from source]]),_xlfn.UNIQUE(EPD_Database[Manufacturer]),_xlfn.UNIQUE(_xlfn._xlws.FILTER(EPD_Database[Manufacturer],EPD_Database[Product name]=DataInput[[#This Row],[Product selection from source]])))),"")</f>
        <v>#VALUE!</v>
      </c>
    </row>
    <row r="100" spans="1:1" x14ac:dyDescent="0.3">
      <c r="A100" s="8" t="e" cm="1">
        <f t="array" ref="A100">IF(DataInput[[#This Row],[Source type]]="EPD available",TRANSPOSE(IF(ISBLANK(DataInput[[#This Row],[Product selection from source]]),_xlfn.UNIQUE(EPD_Database[Manufacturer]),_xlfn.UNIQUE(_xlfn._xlws.FILTER(EPD_Database[Manufacturer],EPD_Database[Product name]=DataInput[[#This Row],[Product selection from source]])))),"")</f>
        <v>#VALUE!</v>
      </c>
    </row>
    <row r="101" spans="1:1" x14ac:dyDescent="0.3">
      <c r="A101" s="8" t="e" cm="1">
        <f t="array" ref="A101">IF(DataInput[[#This Row],[Source type]]="EPD available",TRANSPOSE(IF(ISBLANK(DataInput[[#This Row],[Product selection from source]]),_xlfn.UNIQUE(EPD_Database[Manufacturer]),_xlfn.UNIQUE(_xlfn._xlws.FILTER(EPD_Database[Manufacturer],EPD_Database[Product name]=DataInput[[#This Row],[Product selection from source]])))),"")</f>
        <v>#VALUE!</v>
      </c>
    </row>
  </sheetData>
  <sheetProtection algorithmName="SHA-512" hashValue="DuSDUKYZv+xKhc1Wx4TNbVqugx8NycY/9AQTYJxw+sbzqEE/k8StpaAfwHGeVdoYBOBj07LhpdLxLhx5mm015Q==" saltValue="P62wBNd2+uERCKwlI80d1w=="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7D4C7-16D6-4F3A-95FA-8A97E144781F}">
  <sheetPr>
    <tabColor theme="7"/>
  </sheetPr>
  <dimension ref="A2:DH101"/>
  <sheetViews>
    <sheetView workbookViewId="0">
      <selection activeCell="A22" sqref="A22"/>
    </sheetView>
  </sheetViews>
  <sheetFormatPr defaultRowHeight="14.4" x14ac:dyDescent="0.3"/>
  <sheetData>
    <row r="2" spans="1:112" x14ac:dyDescent="0.3">
      <c r="A2" s="8" t="str" cm="1">
        <f t="array" ref="A2">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CLT (Cross Laminated Timber)</v>
      </c>
    </row>
    <row r="3" spans="1:112" x14ac:dyDescent="0.3">
      <c r="A3" s="8" t="str" cm="1">
        <f t="array" ref="A3">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CLT (Cross Laminated Timber)</v>
      </c>
    </row>
    <row r="4" spans="1:112" x14ac:dyDescent="0.3">
      <c r="A4" s="8" t="str" cm="1">
        <f t="array" ref="A4:DH4">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Abachi (Triplchiton scleroxylon)</v>
      </c>
      <c r="B4" t="str">
        <v>Abuirana (Pouteria spp)</v>
      </c>
      <c r="C4" t="str">
        <v>Acapu / Bruinhart (Vouacapoua americana)</v>
      </c>
      <c r="D4" t="str">
        <v>Afzelia - Doussié (Afzelia bipindensis)</v>
      </c>
      <c r="E4" t="str">
        <v>Aldina / Sucupira vermelho (Aldina heterophylla)</v>
      </c>
      <c r="F4" t="str">
        <v>American ash (Fraxinus americana  L.)</v>
      </c>
      <c r="G4" t="str">
        <v>American beech (Fagus grandifolia Ehrh.)</v>
      </c>
      <c r="H4" t="str">
        <v>American larch (Larix laricina (Du Roi) K. Koch)</v>
      </c>
      <c r="I4" t="str">
        <v>American linden (Tilia americana L.)</v>
      </c>
      <c r="J4" t="str">
        <v>American sycamore (Platanus occidentalis L.)</v>
      </c>
      <c r="K4" t="str">
        <v>Angelim pedra / Sapupira (Hymenolobium spp.)</v>
      </c>
      <c r="L4" t="str">
        <v>Angelim vermelho (Dinizia spp.)</v>
      </c>
      <c r="M4" t="str">
        <v>Araracanga (Aspidosperma spp.)</v>
      </c>
      <c r="N4" t="str">
        <v>Ayous (Triplchiton scleroxylon)</v>
      </c>
      <c r="O4" t="str">
        <v>Azobé (Lophira alata)</v>
      </c>
      <c r="P4" t="str">
        <v>Balsam fir (Abies balsamea (L.) Mill.)</v>
      </c>
      <c r="Q4" t="str">
        <v>Bangkirai (Shorea spp.)</v>
      </c>
      <c r="R4" t="str">
        <v>Basralocus (Dycorinia guianensis)</v>
      </c>
      <c r="S4" t="str">
        <v>Berken (Betula spp.)</v>
      </c>
      <c r="T4" t="str">
        <v>Beuken (Fagus sylvatica)</v>
      </c>
      <c r="U4" t="str">
        <v>Bigleaf maple (Acer macrophyllum Pursh)</v>
      </c>
      <c r="V4" t="str">
        <v>Bilinga (Nauclea spec. div.)</v>
      </c>
      <c r="W4" t="str">
        <v>Bintangor (Calophyllum spp.)</v>
      </c>
      <c r="X4" t="str">
        <v>Black ash (Fraxinus nigra Marsh.)</v>
      </c>
      <c r="Y4" t="str">
        <v>Black cherry (Prunus serotina Ehrh.)</v>
      </c>
      <c r="Z4" t="str">
        <v>Black cottonwood (Populus trichocarpa Torr. &amp; Gray)</v>
      </c>
      <c r="AA4" t="str">
        <v>Bossé (Guarea cedrata)</v>
      </c>
      <c r="AB4" t="str">
        <v>Box elder (Acer negundo L.)</v>
      </c>
      <c r="AC4" t="str">
        <v>Butternut (Juglans cinerea L.)</v>
      </c>
      <c r="AD4" t="str">
        <v>Californian redwood (Sequoia sempervirens)</v>
      </c>
      <c r="AE4" t="str">
        <v>Canadian hemlock (Tsuga canadensis (L.))</v>
      </c>
      <c r="AF4" t="str">
        <v>Ceder (Cedrela odorata)</v>
      </c>
      <c r="AG4" t="str">
        <v>Cedrorana (Cedrelinga catenaeformis)</v>
      </c>
      <c r="AH4" t="str">
        <v>Congo Khaya (Khaya grandifoliola)</v>
      </c>
      <c r="AI4" t="str">
        <v>Courbaril / Jatoba (Hymynea spp.)</v>
      </c>
      <c r="AJ4" t="str">
        <v>Cumaru (Dypteryx odorata)</v>
      </c>
      <c r="AK4" t="str">
        <v>Cupiúba /Kopie (Goupia glabra)</v>
      </c>
      <c r="AL4" t="str">
        <v>Curupay (Anadenanthera colubrina)</v>
      </c>
      <c r="AM4" t="str">
        <v>Demerare groenhart (Chlorocardium rodiei)</v>
      </c>
      <c r="AN4" t="str">
        <v>Dennen (Abies spp)</v>
      </c>
      <c r="AO4" t="str">
        <v>Douglas (Pseudotsuga menziesii)</v>
      </c>
      <c r="AP4" t="str">
        <v>Eastern black walnut (Juglans nigra L.)</v>
      </c>
      <c r="AQ4" t="str">
        <v>Elm (Ulmus L.)</v>
      </c>
      <c r="AR4" t="str">
        <v>Esdoorn (Acer spp.)</v>
      </c>
      <c r="AS4" t="str">
        <v>Essen (Fraxinus spp)</v>
      </c>
      <c r="AT4" t="str">
        <v>Europees eiken (Quercus spp.)</v>
      </c>
      <c r="AU4" t="str">
        <v>Fraké (Terminalia superba)</v>
      </c>
      <c r="AV4" t="str">
        <v>Giant redwood (Sequoiadendron giganteum (Lindl.) Bucholz (hw))</v>
      </c>
      <c r="AW4" t="str">
        <v>Gonsalo alves (Astrionium spp.)</v>
      </c>
      <c r="AX4" t="str">
        <v>Grenen (Pinus sylvestris)</v>
      </c>
      <c r="AY4" t="str">
        <v>Guariuba (Clarisia racemosa)</v>
      </c>
      <c r="AZ4" t="str">
        <v>Hickory (Carya Nutt.)</v>
      </c>
      <c r="BA4" t="str">
        <v>Ipé (Handroanthus spec. div.)</v>
      </c>
      <c r="BB4" t="str">
        <v>Iroko (Milicia excelsa, M. regia)</v>
      </c>
      <c r="BC4" t="str">
        <v>Itauba (Mezilaurus ita-uba)</v>
      </c>
      <c r="BD4" t="str">
        <v>Jack pine (Pinus banksiana Lamb.)</v>
      </c>
      <c r="BE4" t="str">
        <v>Karri (Eucalyptus diversicolor)</v>
      </c>
      <c r="BF4" t="str">
        <v>Kosipo(-mahonie) (Entandrophragma candollei)</v>
      </c>
      <c r="BG4" t="str">
        <v>Lariks (Larix decidua)</v>
      </c>
      <c r="BH4" t="str">
        <v>Lauan, red (Shorea negrosensis)</v>
      </c>
      <c r="BI4" t="str">
        <v>Limba (Terminalia superba)</v>
      </c>
      <c r="BJ4" t="str">
        <v>Lodgepole pine (Pinus contorta Dougl.)</v>
      </c>
      <c r="BK4" t="str">
        <v>Louro gamela / Louro vermelho (Sextonia rubra)</v>
      </c>
      <c r="BL4" t="str">
        <v>Makoré (Tieghemella heckelii)</v>
      </c>
      <c r="BM4" t="str">
        <v>Manbarklak (Eschweilera spp.)</v>
      </c>
      <c r="BN4" t="str">
        <v>Massaranduba (Manilkara bidentata)</v>
      </c>
      <c r="BO4" t="str">
        <v>Meranti, donker rood (Shorea spp.)</v>
      </c>
      <c r="BP4" t="str">
        <v>Merbau (Intsia buijuga)</v>
      </c>
      <c r="BQ4" t="str">
        <v>Moabi (Baillonella toxisperma)</v>
      </c>
      <c r="BR4" t="str">
        <v>Nootka cypress (Chamaecyparis nootkatensis (D. Don) Spach)</v>
      </c>
      <c r="BS4" t="str">
        <v>Northern red oak (Quercus rubra L.)</v>
      </c>
      <c r="BT4" t="str">
        <v>Northern white cedar (Thuja occidentalis L.)</v>
      </c>
      <c r="BU4" t="str">
        <v>Okan (Cylicodiscus gabunensis)</v>
      </c>
      <c r="BV4" t="str">
        <v>Okoumé (Aucoumea klaineana)</v>
      </c>
      <c r="BW4" t="str">
        <v>Pacific silver fir (Abies amabilis (Dougl.) Forbes)</v>
      </c>
      <c r="BX4" t="str">
        <v>Paper birch (Betula papyrifera  Marsh.)</v>
      </c>
      <c r="BY4" t="str">
        <v>Pines (Pinus spp)</v>
      </c>
      <c r="BZ4" t="str">
        <v>Piquia (Caryocar villosum)</v>
      </c>
      <c r="CA4" t="str">
        <v>Ponderosa pine (Pinus ponderosa Laws.)</v>
      </c>
      <c r="CB4" t="str">
        <v>Populier (Populus spp.)</v>
      </c>
      <c r="CC4" t="str">
        <v>Purperhart (Peltogyne spp.)</v>
      </c>
      <c r="CD4" t="str">
        <v>Quaking aspen (Populus tremuloides Michx.)</v>
      </c>
      <c r="CE4" t="str">
        <v>Radiata pine (Pinus radiata - Accoya)</v>
      </c>
      <c r="CF4" t="str">
        <v>Red alder (Alnus rubra Bong.)</v>
      </c>
      <c r="CG4" t="str">
        <v>Red cedar (Juniperus virginiana L.)</v>
      </c>
      <c r="CH4" t="str">
        <v>Red maple (Acer rubrum L.)</v>
      </c>
      <c r="CI4" t="str">
        <v>Red pine (Pinus resinosa Ait.)</v>
      </c>
      <c r="CJ4" t="str">
        <v>Robinia (Robinia pseudoacacia)</v>
      </c>
      <c r="CK4" t="str">
        <v>Sapeli(-mahonie) (Entandrophragma cylindricum)</v>
      </c>
      <c r="CL4" t="str">
        <v>Sequoiadendron giganteum (sw)</v>
      </c>
      <c r="CM4" t="str">
        <v>Sequoiadendron giganteum (tz)</v>
      </c>
      <c r="CN4" t="str">
        <v>Serraya, White (Parashorea malaanonan)</v>
      </c>
      <c r="CO4" t="str">
        <v>Sipo(-mahonie) (Entandrophragma utile)</v>
      </c>
      <c r="CP4" t="str">
        <v>Sitka spruce (Picea sitchensis (Bong.) Carr.)</v>
      </c>
      <c r="CQ4" t="str">
        <v>Sugar maple (Acer saccharum Marsh.)</v>
      </c>
      <c r="CR4" t="str">
        <v>Tali (Erythrophleum spec. div.)</v>
      </c>
      <c r="CS4" t="str">
        <v>Tamme kastanje (Castanea sativa)</v>
      </c>
      <c r="CT4" t="str">
        <v>Tatajuba (Bagassa guianensis)</v>
      </c>
      <c r="CU4" t="str">
        <v>Teak (Tectona grandis)</v>
      </c>
      <c r="CV4" t="str">
        <v>Uchi torrado (Sacoglottis/Vantanea)</v>
      </c>
      <c r="CW4" t="str">
        <v>Unknown (average wood density)</v>
      </c>
      <c r="CX4" t="str">
        <v>Vuren (Picea spp)</v>
      </c>
      <c r="CY4" t="str">
        <v>Walnoot (Juglans spp)</v>
      </c>
      <c r="CZ4" t="str">
        <v>Wengé (Millettia laurentii)</v>
      </c>
      <c r="DA4" t="str">
        <v>Western hemlock (Tsuga heterophylla (Raf.) Sarg.)</v>
      </c>
      <c r="DB4" t="str">
        <v>Western larch (Larix occidentalis Nutt.)</v>
      </c>
      <c r="DC4" t="str">
        <v>Western red cedar (Thuja plicata)</v>
      </c>
      <c r="DD4" t="str">
        <v>Weymouth pine (Pinus strobus L.)</v>
      </c>
      <c r="DE4" t="str">
        <v>White oak (Quercus alba L.)</v>
      </c>
      <c r="DF4" t="str">
        <v>White spruce (Picea glauca (Moench) Voss)</v>
      </c>
      <c r="DG4" t="str">
        <v>Willow (Salix L.)</v>
      </c>
      <c r="DH4" t="str">
        <v>Yellow birch (Betula alleghaniesis Britton)</v>
      </c>
    </row>
    <row r="5" spans="1:112" x14ac:dyDescent="0.3">
      <c r="A5" s="8" t="str" cm="1">
        <f t="array" ref="A5:DH5">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Abachi (Triplchiton scleroxylon)</v>
      </c>
      <c r="B5" t="str">
        <v>Abuirana (Pouteria spp)</v>
      </c>
      <c r="C5" t="str">
        <v>Acapu / Bruinhart (Vouacapoua americana)</v>
      </c>
      <c r="D5" t="str">
        <v>Afzelia - Doussié (Afzelia bipindensis)</v>
      </c>
      <c r="E5" t="str">
        <v>Aldina / Sucupira vermelho (Aldina heterophylla)</v>
      </c>
      <c r="F5" t="str">
        <v>American ash (Fraxinus americana  L.)</v>
      </c>
      <c r="G5" t="str">
        <v>American beech (Fagus grandifolia Ehrh.)</v>
      </c>
      <c r="H5" t="str">
        <v>American larch (Larix laricina (Du Roi) K. Koch)</v>
      </c>
      <c r="I5" t="str">
        <v>American linden (Tilia americana L.)</v>
      </c>
      <c r="J5" t="str">
        <v>American sycamore (Platanus occidentalis L.)</v>
      </c>
      <c r="K5" t="str">
        <v>Angelim pedra / Sapupira (Hymenolobium spp.)</v>
      </c>
      <c r="L5" t="str">
        <v>Angelim vermelho (Dinizia spp.)</v>
      </c>
      <c r="M5" t="str">
        <v>Araracanga (Aspidosperma spp.)</v>
      </c>
      <c r="N5" t="str">
        <v>Ayous (Triplchiton scleroxylon)</v>
      </c>
      <c r="O5" t="str">
        <v>Azobé (Lophira alata)</v>
      </c>
      <c r="P5" t="str">
        <v>Balsam fir (Abies balsamea (L.) Mill.)</v>
      </c>
      <c r="Q5" t="str">
        <v>Bangkirai (Shorea spp.)</v>
      </c>
      <c r="R5" t="str">
        <v>Basralocus (Dycorinia guianensis)</v>
      </c>
      <c r="S5" t="str">
        <v>Berken (Betula spp.)</v>
      </c>
      <c r="T5" t="str">
        <v>Beuken (Fagus sylvatica)</v>
      </c>
      <c r="U5" t="str">
        <v>Bigleaf maple (Acer macrophyllum Pursh)</v>
      </c>
      <c r="V5" t="str">
        <v>Bilinga (Nauclea spec. div.)</v>
      </c>
      <c r="W5" t="str">
        <v>Bintangor (Calophyllum spp.)</v>
      </c>
      <c r="X5" t="str">
        <v>Black ash (Fraxinus nigra Marsh.)</v>
      </c>
      <c r="Y5" t="str">
        <v>Black cherry (Prunus serotina Ehrh.)</v>
      </c>
      <c r="Z5" t="str">
        <v>Black cottonwood (Populus trichocarpa Torr. &amp; Gray)</v>
      </c>
      <c r="AA5" t="str">
        <v>Bossé (Guarea cedrata)</v>
      </c>
      <c r="AB5" t="str">
        <v>Box elder (Acer negundo L.)</v>
      </c>
      <c r="AC5" t="str">
        <v>Butternut (Juglans cinerea L.)</v>
      </c>
      <c r="AD5" t="str">
        <v>Californian redwood (Sequoia sempervirens)</v>
      </c>
      <c r="AE5" t="str">
        <v>Canadian hemlock (Tsuga canadensis (L.))</v>
      </c>
      <c r="AF5" t="str">
        <v>Ceder (Cedrela odorata)</v>
      </c>
      <c r="AG5" t="str">
        <v>Cedrorana (Cedrelinga catenaeformis)</v>
      </c>
      <c r="AH5" t="str">
        <v>Congo Khaya (Khaya grandifoliola)</v>
      </c>
      <c r="AI5" t="str">
        <v>Courbaril / Jatoba (Hymynea spp.)</v>
      </c>
      <c r="AJ5" t="str">
        <v>Cumaru (Dypteryx odorata)</v>
      </c>
      <c r="AK5" t="str">
        <v>Cupiúba /Kopie (Goupia glabra)</v>
      </c>
      <c r="AL5" t="str">
        <v>Curupay (Anadenanthera colubrina)</v>
      </c>
      <c r="AM5" t="str">
        <v>Demerare groenhart (Chlorocardium rodiei)</v>
      </c>
      <c r="AN5" t="str">
        <v>Dennen (Abies spp)</v>
      </c>
      <c r="AO5" t="str">
        <v>Douglas (Pseudotsuga menziesii)</v>
      </c>
      <c r="AP5" t="str">
        <v>Eastern black walnut (Juglans nigra L.)</v>
      </c>
      <c r="AQ5" t="str">
        <v>Elm (Ulmus L.)</v>
      </c>
      <c r="AR5" t="str">
        <v>Esdoorn (Acer spp.)</v>
      </c>
      <c r="AS5" t="str">
        <v>Essen (Fraxinus spp)</v>
      </c>
      <c r="AT5" t="str">
        <v>Europees eiken (Quercus spp.)</v>
      </c>
      <c r="AU5" t="str">
        <v>Fraké (Terminalia superba)</v>
      </c>
      <c r="AV5" t="str">
        <v>Giant redwood (Sequoiadendron giganteum (Lindl.) Bucholz (hw))</v>
      </c>
      <c r="AW5" t="str">
        <v>Gonsalo alves (Astrionium spp.)</v>
      </c>
      <c r="AX5" t="str">
        <v>Grenen (Pinus sylvestris)</v>
      </c>
      <c r="AY5" t="str">
        <v>Guariuba (Clarisia racemosa)</v>
      </c>
      <c r="AZ5" t="str">
        <v>Hickory (Carya Nutt.)</v>
      </c>
      <c r="BA5" t="str">
        <v>Ipé (Handroanthus spec. div.)</v>
      </c>
      <c r="BB5" t="str">
        <v>Iroko (Milicia excelsa, M. regia)</v>
      </c>
      <c r="BC5" t="str">
        <v>Itauba (Mezilaurus ita-uba)</v>
      </c>
      <c r="BD5" t="str">
        <v>Jack pine (Pinus banksiana Lamb.)</v>
      </c>
      <c r="BE5" t="str">
        <v>Karri (Eucalyptus diversicolor)</v>
      </c>
      <c r="BF5" t="str">
        <v>Kosipo(-mahonie) (Entandrophragma candollei)</v>
      </c>
      <c r="BG5" t="str">
        <v>Lariks (Larix decidua)</v>
      </c>
      <c r="BH5" t="str">
        <v>Lauan, red (Shorea negrosensis)</v>
      </c>
      <c r="BI5" t="str">
        <v>Limba (Terminalia superba)</v>
      </c>
      <c r="BJ5" t="str">
        <v>Lodgepole pine (Pinus contorta Dougl.)</v>
      </c>
      <c r="BK5" t="str">
        <v>Louro gamela / Louro vermelho (Sextonia rubra)</v>
      </c>
      <c r="BL5" t="str">
        <v>Makoré (Tieghemella heckelii)</v>
      </c>
      <c r="BM5" t="str">
        <v>Manbarklak (Eschweilera spp.)</v>
      </c>
      <c r="BN5" t="str">
        <v>Massaranduba (Manilkara bidentata)</v>
      </c>
      <c r="BO5" t="str">
        <v>Meranti, donker rood (Shorea spp.)</v>
      </c>
      <c r="BP5" t="str">
        <v>Merbau (Intsia buijuga)</v>
      </c>
      <c r="BQ5" t="str">
        <v>Moabi (Baillonella toxisperma)</v>
      </c>
      <c r="BR5" t="str">
        <v>Nootka cypress (Chamaecyparis nootkatensis (D. Don) Spach)</v>
      </c>
      <c r="BS5" t="str">
        <v>Northern red oak (Quercus rubra L.)</v>
      </c>
      <c r="BT5" t="str">
        <v>Northern white cedar (Thuja occidentalis L.)</v>
      </c>
      <c r="BU5" t="str">
        <v>Okan (Cylicodiscus gabunensis)</v>
      </c>
      <c r="BV5" t="str">
        <v>Okoumé (Aucoumea klaineana)</v>
      </c>
      <c r="BW5" t="str">
        <v>Pacific silver fir (Abies amabilis (Dougl.) Forbes)</v>
      </c>
      <c r="BX5" t="str">
        <v>Paper birch (Betula papyrifera  Marsh.)</v>
      </c>
      <c r="BY5" t="str">
        <v>Pines (Pinus spp)</v>
      </c>
      <c r="BZ5" t="str">
        <v>Piquia (Caryocar villosum)</v>
      </c>
      <c r="CA5" t="str">
        <v>Ponderosa pine (Pinus ponderosa Laws.)</v>
      </c>
      <c r="CB5" t="str">
        <v>Populier (Populus spp.)</v>
      </c>
      <c r="CC5" t="str">
        <v>Purperhart (Peltogyne spp.)</v>
      </c>
      <c r="CD5" t="str">
        <v>Quaking aspen (Populus tremuloides Michx.)</v>
      </c>
      <c r="CE5" t="str">
        <v>Radiata pine (Pinus radiata - Accoya)</v>
      </c>
      <c r="CF5" t="str">
        <v>Red alder (Alnus rubra Bong.)</v>
      </c>
      <c r="CG5" t="str">
        <v>Red cedar (Juniperus virginiana L.)</v>
      </c>
      <c r="CH5" t="str">
        <v>Red maple (Acer rubrum L.)</v>
      </c>
      <c r="CI5" t="str">
        <v>Red pine (Pinus resinosa Ait.)</v>
      </c>
      <c r="CJ5" t="str">
        <v>Robinia (Robinia pseudoacacia)</v>
      </c>
      <c r="CK5" t="str">
        <v>Sapeli(-mahonie) (Entandrophragma cylindricum)</v>
      </c>
      <c r="CL5" t="str">
        <v>Sequoiadendron giganteum (sw)</v>
      </c>
      <c r="CM5" t="str">
        <v>Sequoiadendron giganteum (tz)</v>
      </c>
      <c r="CN5" t="str">
        <v>Serraya, White (Parashorea malaanonan)</v>
      </c>
      <c r="CO5" t="str">
        <v>Sipo(-mahonie) (Entandrophragma utile)</v>
      </c>
      <c r="CP5" t="str">
        <v>Sitka spruce (Picea sitchensis (Bong.) Carr.)</v>
      </c>
      <c r="CQ5" t="str">
        <v>Sugar maple (Acer saccharum Marsh.)</v>
      </c>
      <c r="CR5" t="str">
        <v>Tali (Erythrophleum spec. div.)</v>
      </c>
      <c r="CS5" t="str">
        <v>Tamme kastanje (Castanea sativa)</v>
      </c>
      <c r="CT5" t="str">
        <v>Tatajuba (Bagassa guianensis)</v>
      </c>
      <c r="CU5" t="str">
        <v>Teak (Tectona grandis)</v>
      </c>
      <c r="CV5" t="str">
        <v>Uchi torrado (Sacoglottis/Vantanea)</v>
      </c>
      <c r="CW5" t="str">
        <v>Unknown (average wood density)</v>
      </c>
      <c r="CX5" t="str">
        <v>Vuren (Picea spp)</v>
      </c>
      <c r="CY5" t="str">
        <v>Walnoot (Juglans spp)</v>
      </c>
      <c r="CZ5" t="str">
        <v>Wengé (Millettia laurentii)</v>
      </c>
      <c r="DA5" t="str">
        <v>Western hemlock (Tsuga heterophylla (Raf.) Sarg.)</v>
      </c>
      <c r="DB5" t="str">
        <v>Western larch (Larix occidentalis Nutt.)</v>
      </c>
      <c r="DC5" t="str">
        <v>Western red cedar (Thuja plicata)</v>
      </c>
      <c r="DD5" t="str">
        <v>Weymouth pine (Pinus strobus L.)</v>
      </c>
      <c r="DE5" t="str">
        <v>White oak (Quercus alba L.)</v>
      </c>
      <c r="DF5" t="str">
        <v>White spruce (Picea glauca (Moench) Voss)</v>
      </c>
      <c r="DG5" t="str">
        <v>Willow (Salix L.)</v>
      </c>
      <c r="DH5" t="str">
        <v>Yellow birch (Betula alleghaniesis Britton)</v>
      </c>
    </row>
    <row r="6" spans="1:112" x14ac:dyDescent="0.3">
      <c r="A6" s="8" t="str" cm="1">
        <f t="array" ref="A6:DH6">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Abachi (Triplchiton scleroxylon)</v>
      </c>
      <c r="B6" t="str">
        <v>Abuirana (Pouteria spp)</v>
      </c>
      <c r="C6" t="str">
        <v>Acapu / Bruinhart (Vouacapoua americana)</v>
      </c>
      <c r="D6" t="str">
        <v>Afzelia - Doussié (Afzelia bipindensis)</v>
      </c>
      <c r="E6" t="str">
        <v>Aldina / Sucupira vermelho (Aldina heterophylla)</v>
      </c>
      <c r="F6" t="str">
        <v>American ash (Fraxinus americana  L.)</v>
      </c>
      <c r="G6" t="str">
        <v>American beech (Fagus grandifolia Ehrh.)</v>
      </c>
      <c r="H6" t="str">
        <v>American larch (Larix laricina (Du Roi) K. Koch)</v>
      </c>
      <c r="I6" t="str">
        <v>American linden (Tilia americana L.)</v>
      </c>
      <c r="J6" t="str">
        <v>American sycamore (Platanus occidentalis L.)</v>
      </c>
      <c r="K6" t="str">
        <v>Angelim pedra / Sapupira (Hymenolobium spp.)</v>
      </c>
      <c r="L6" t="str">
        <v>Angelim vermelho (Dinizia spp.)</v>
      </c>
      <c r="M6" t="str">
        <v>Araracanga (Aspidosperma spp.)</v>
      </c>
      <c r="N6" t="str">
        <v>Ayous (Triplchiton scleroxylon)</v>
      </c>
      <c r="O6" t="str">
        <v>Azobé (Lophira alata)</v>
      </c>
      <c r="P6" t="str">
        <v>Balsam fir (Abies balsamea (L.) Mill.)</v>
      </c>
      <c r="Q6" t="str">
        <v>Bangkirai (Shorea spp.)</v>
      </c>
      <c r="R6" t="str">
        <v>Basralocus (Dycorinia guianensis)</v>
      </c>
      <c r="S6" t="str">
        <v>Berken (Betula spp.)</v>
      </c>
      <c r="T6" t="str">
        <v>Beuken (Fagus sylvatica)</v>
      </c>
      <c r="U6" t="str">
        <v>Bigleaf maple (Acer macrophyllum Pursh)</v>
      </c>
      <c r="V6" t="str">
        <v>Bilinga (Nauclea spec. div.)</v>
      </c>
      <c r="W6" t="str">
        <v>Bintangor (Calophyllum spp.)</v>
      </c>
      <c r="X6" t="str">
        <v>Black ash (Fraxinus nigra Marsh.)</v>
      </c>
      <c r="Y6" t="str">
        <v>Black cherry (Prunus serotina Ehrh.)</v>
      </c>
      <c r="Z6" t="str">
        <v>Black cottonwood (Populus trichocarpa Torr. &amp; Gray)</v>
      </c>
      <c r="AA6" t="str">
        <v>Bossé (Guarea cedrata)</v>
      </c>
      <c r="AB6" t="str">
        <v>Box elder (Acer negundo L.)</v>
      </c>
      <c r="AC6" t="str">
        <v>Butternut (Juglans cinerea L.)</v>
      </c>
      <c r="AD6" t="str">
        <v>Californian redwood (Sequoia sempervirens)</v>
      </c>
      <c r="AE6" t="str">
        <v>Canadian hemlock (Tsuga canadensis (L.))</v>
      </c>
      <c r="AF6" t="str">
        <v>Ceder (Cedrela odorata)</v>
      </c>
      <c r="AG6" t="str">
        <v>Cedrorana (Cedrelinga catenaeformis)</v>
      </c>
      <c r="AH6" t="str">
        <v>Congo Khaya (Khaya grandifoliola)</v>
      </c>
      <c r="AI6" t="str">
        <v>Courbaril / Jatoba (Hymynea spp.)</v>
      </c>
      <c r="AJ6" t="str">
        <v>Cumaru (Dypteryx odorata)</v>
      </c>
      <c r="AK6" t="str">
        <v>Cupiúba /Kopie (Goupia glabra)</v>
      </c>
      <c r="AL6" t="str">
        <v>Curupay (Anadenanthera colubrina)</v>
      </c>
      <c r="AM6" t="str">
        <v>Demerare groenhart (Chlorocardium rodiei)</v>
      </c>
      <c r="AN6" t="str">
        <v>Dennen (Abies spp)</v>
      </c>
      <c r="AO6" t="str">
        <v>Douglas (Pseudotsuga menziesii)</v>
      </c>
      <c r="AP6" t="str">
        <v>Eastern black walnut (Juglans nigra L.)</v>
      </c>
      <c r="AQ6" t="str">
        <v>Elm (Ulmus L.)</v>
      </c>
      <c r="AR6" t="str">
        <v>Esdoorn (Acer spp.)</v>
      </c>
      <c r="AS6" t="str">
        <v>Essen (Fraxinus spp)</v>
      </c>
      <c r="AT6" t="str">
        <v>Europees eiken (Quercus spp.)</v>
      </c>
      <c r="AU6" t="str">
        <v>Fraké (Terminalia superba)</v>
      </c>
      <c r="AV6" t="str">
        <v>Giant redwood (Sequoiadendron giganteum (Lindl.) Bucholz (hw))</v>
      </c>
      <c r="AW6" t="str">
        <v>Gonsalo alves (Astrionium spp.)</v>
      </c>
      <c r="AX6" t="str">
        <v>Grenen (Pinus sylvestris)</v>
      </c>
      <c r="AY6" t="str">
        <v>Guariuba (Clarisia racemosa)</v>
      </c>
      <c r="AZ6" t="str">
        <v>Hickory (Carya Nutt.)</v>
      </c>
      <c r="BA6" t="str">
        <v>Ipé (Handroanthus spec. div.)</v>
      </c>
      <c r="BB6" t="str">
        <v>Iroko (Milicia excelsa, M. regia)</v>
      </c>
      <c r="BC6" t="str">
        <v>Itauba (Mezilaurus ita-uba)</v>
      </c>
      <c r="BD6" t="str">
        <v>Jack pine (Pinus banksiana Lamb.)</v>
      </c>
      <c r="BE6" t="str">
        <v>Karri (Eucalyptus diversicolor)</v>
      </c>
      <c r="BF6" t="str">
        <v>Kosipo(-mahonie) (Entandrophragma candollei)</v>
      </c>
      <c r="BG6" t="str">
        <v>Lariks (Larix decidua)</v>
      </c>
      <c r="BH6" t="str">
        <v>Lauan, red (Shorea negrosensis)</v>
      </c>
      <c r="BI6" t="str">
        <v>Limba (Terminalia superba)</v>
      </c>
      <c r="BJ6" t="str">
        <v>Lodgepole pine (Pinus contorta Dougl.)</v>
      </c>
      <c r="BK6" t="str">
        <v>Louro gamela / Louro vermelho (Sextonia rubra)</v>
      </c>
      <c r="BL6" t="str">
        <v>Makoré (Tieghemella heckelii)</v>
      </c>
      <c r="BM6" t="str">
        <v>Manbarklak (Eschweilera spp.)</v>
      </c>
      <c r="BN6" t="str">
        <v>Massaranduba (Manilkara bidentata)</v>
      </c>
      <c r="BO6" t="str">
        <v>Meranti, donker rood (Shorea spp.)</v>
      </c>
      <c r="BP6" t="str">
        <v>Merbau (Intsia buijuga)</v>
      </c>
      <c r="BQ6" t="str">
        <v>Moabi (Baillonella toxisperma)</v>
      </c>
      <c r="BR6" t="str">
        <v>Nootka cypress (Chamaecyparis nootkatensis (D. Don) Spach)</v>
      </c>
      <c r="BS6" t="str">
        <v>Northern red oak (Quercus rubra L.)</v>
      </c>
      <c r="BT6" t="str">
        <v>Northern white cedar (Thuja occidentalis L.)</v>
      </c>
      <c r="BU6" t="str">
        <v>Okan (Cylicodiscus gabunensis)</v>
      </c>
      <c r="BV6" t="str">
        <v>Okoumé (Aucoumea klaineana)</v>
      </c>
      <c r="BW6" t="str">
        <v>Pacific silver fir (Abies amabilis (Dougl.) Forbes)</v>
      </c>
      <c r="BX6" t="str">
        <v>Paper birch (Betula papyrifera  Marsh.)</v>
      </c>
      <c r="BY6" t="str">
        <v>Pines (Pinus spp)</v>
      </c>
      <c r="BZ6" t="str">
        <v>Piquia (Caryocar villosum)</v>
      </c>
      <c r="CA6" t="str">
        <v>Ponderosa pine (Pinus ponderosa Laws.)</v>
      </c>
      <c r="CB6" t="str">
        <v>Populier (Populus spp.)</v>
      </c>
      <c r="CC6" t="str">
        <v>Purperhart (Peltogyne spp.)</v>
      </c>
      <c r="CD6" t="str">
        <v>Quaking aspen (Populus tremuloides Michx.)</v>
      </c>
      <c r="CE6" t="str">
        <v>Radiata pine (Pinus radiata - Accoya)</v>
      </c>
      <c r="CF6" t="str">
        <v>Red alder (Alnus rubra Bong.)</v>
      </c>
      <c r="CG6" t="str">
        <v>Red cedar (Juniperus virginiana L.)</v>
      </c>
      <c r="CH6" t="str">
        <v>Red maple (Acer rubrum L.)</v>
      </c>
      <c r="CI6" t="str">
        <v>Red pine (Pinus resinosa Ait.)</v>
      </c>
      <c r="CJ6" t="str">
        <v>Robinia (Robinia pseudoacacia)</v>
      </c>
      <c r="CK6" t="str">
        <v>Sapeli(-mahonie) (Entandrophragma cylindricum)</v>
      </c>
      <c r="CL6" t="str">
        <v>Sequoiadendron giganteum (sw)</v>
      </c>
      <c r="CM6" t="str">
        <v>Sequoiadendron giganteum (tz)</v>
      </c>
      <c r="CN6" t="str">
        <v>Serraya, White (Parashorea malaanonan)</v>
      </c>
      <c r="CO6" t="str">
        <v>Sipo(-mahonie) (Entandrophragma utile)</v>
      </c>
      <c r="CP6" t="str">
        <v>Sitka spruce (Picea sitchensis (Bong.) Carr.)</v>
      </c>
      <c r="CQ6" t="str">
        <v>Sugar maple (Acer saccharum Marsh.)</v>
      </c>
      <c r="CR6" t="str">
        <v>Tali (Erythrophleum spec. div.)</v>
      </c>
      <c r="CS6" t="str">
        <v>Tamme kastanje (Castanea sativa)</v>
      </c>
      <c r="CT6" t="str">
        <v>Tatajuba (Bagassa guianensis)</v>
      </c>
      <c r="CU6" t="str">
        <v>Teak (Tectona grandis)</v>
      </c>
      <c r="CV6" t="str">
        <v>Uchi torrado (Sacoglottis/Vantanea)</v>
      </c>
      <c r="CW6" t="str">
        <v>Unknown (average wood density)</v>
      </c>
      <c r="CX6" t="str">
        <v>Vuren (Picea spp)</v>
      </c>
      <c r="CY6" t="str">
        <v>Walnoot (Juglans spp)</v>
      </c>
      <c r="CZ6" t="str">
        <v>Wengé (Millettia laurentii)</v>
      </c>
      <c r="DA6" t="str">
        <v>Western hemlock (Tsuga heterophylla (Raf.) Sarg.)</v>
      </c>
      <c r="DB6" t="str">
        <v>Western larch (Larix occidentalis Nutt.)</v>
      </c>
      <c r="DC6" t="str">
        <v>Western red cedar (Thuja plicata)</v>
      </c>
      <c r="DD6" t="str">
        <v>Weymouth pine (Pinus strobus L.)</v>
      </c>
      <c r="DE6" t="str">
        <v>White oak (Quercus alba L.)</v>
      </c>
      <c r="DF6" t="str">
        <v>White spruce (Picea glauca (Moench) Voss)</v>
      </c>
      <c r="DG6" t="str">
        <v>Willow (Salix L.)</v>
      </c>
      <c r="DH6" t="str">
        <v>Yellow birch (Betula alleghaniesis Britton)</v>
      </c>
    </row>
    <row r="7" spans="1:112" x14ac:dyDescent="0.3">
      <c r="A7" s="8" t="str" cm="1">
        <f t="array" ref="A7:DH7">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Abachi (Triplchiton scleroxylon)</v>
      </c>
      <c r="B7" t="str">
        <v>Abuirana (Pouteria spp)</v>
      </c>
      <c r="C7" t="str">
        <v>Acapu / Bruinhart (Vouacapoua americana)</v>
      </c>
      <c r="D7" t="str">
        <v>Afzelia - Doussié (Afzelia bipindensis)</v>
      </c>
      <c r="E7" t="str">
        <v>Aldina / Sucupira vermelho (Aldina heterophylla)</v>
      </c>
      <c r="F7" t="str">
        <v>American ash (Fraxinus americana  L.)</v>
      </c>
      <c r="G7" t="str">
        <v>American beech (Fagus grandifolia Ehrh.)</v>
      </c>
      <c r="H7" t="str">
        <v>American larch (Larix laricina (Du Roi) K. Koch)</v>
      </c>
      <c r="I7" t="str">
        <v>American linden (Tilia americana L.)</v>
      </c>
      <c r="J7" t="str">
        <v>American sycamore (Platanus occidentalis L.)</v>
      </c>
      <c r="K7" t="str">
        <v>Angelim pedra / Sapupira (Hymenolobium spp.)</v>
      </c>
      <c r="L7" t="str">
        <v>Angelim vermelho (Dinizia spp.)</v>
      </c>
      <c r="M7" t="str">
        <v>Araracanga (Aspidosperma spp.)</v>
      </c>
      <c r="N7" t="str">
        <v>Ayous (Triplchiton scleroxylon)</v>
      </c>
      <c r="O7" t="str">
        <v>Azobé (Lophira alata)</v>
      </c>
      <c r="P7" t="str">
        <v>Balsam fir (Abies balsamea (L.) Mill.)</v>
      </c>
      <c r="Q7" t="str">
        <v>Bangkirai (Shorea spp.)</v>
      </c>
      <c r="R7" t="str">
        <v>Basralocus (Dycorinia guianensis)</v>
      </c>
      <c r="S7" t="str">
        <v>Berken (Betula spp.)</v>
      </c>
      <c r="T7" t="str">
        <v>Beuken (Fagus sylvatica)</v>
      </c>
      <c r="U7" t="str">
        <v>Bigleaf maple (Acer macrophyllum Pursh)</v>
      </c>
      <c r="V7" t="str">
        <v>Bilinga (Nauclea spec. div.)</v>
      </c>
      <c r="W7" t="str">
        <v>Bintangor (Calophyllum spp.)</v>
      </c>
      <c r="X7" t="str">
        <v>Black ash (Fraxinus nigra Marsh.)</v>
      </c>
      <c r="Y7" t="str">
        <v>Black cherry (Prunus serotina Ehrh.)</v>
      </c>
      <c r="Z7" t="str">
        <v>Black cottonwood (Populus trichocarpa Torr. &amp; Gray)</v>
      </c>
      <c r="AA7" t="str">
        <v>Bossé (Guarea cedrata)</v>
      </c>
      <c r="AB7" t="str">
        <v>Box elder (Acer negundo L.)</v>
      </c>
      <c r="AC7" t="str">
        <v>Butternut (Juglans cinerea L.)</v>
      </c>
      <c r="AD7" t="str">
        <v>Californian redwood (Sequoia sempervirens)</v>
      </c>
      <c r="AE7" t="str">
        <v>Canadian hemlock (Tsuga canadensis (L.))</v>
      </c>
      <c r="AF7" t="str">
        <v>Ceder (Cedrela odorata)</v>
      </c>
      <c r="AG7" t="str">
        <v>Cedrorana (Cedrelinga catenaeformis)</v>
      </c>
      <c r="AH7" t="str">
        <v>Congo Khaya (Khaya grandifoliola)</v>
      </c>
      <c r="AI7" t="str">
        <v>Courbaril / Jatoba (Hymynea spp.)</v>
      </c>
      <c r="AJ7" t="str">
        <v>Cumaru (Dypteryx odorata)</v>
      </c>
      <c r="AK7" t="str">
        <v>Cupiúba /Kopie (Goupia glabra)</v>
      </c>
      <c r="AL7" t="str">
        <v>Curupay (Anadenanthera colubrina)</v>
      </c>
      <c r="AM7" t="str">
        <v>Demerare groenhart (Chlorocardium rodiei)</v>
      </c>
      <c r="AN7" t="str">
        <v>Dennen (Abies spp)</v>
      </c>
      <c r="AO7" t="str">
        <v>Douglas (Pseudotsuga menziesii)</v>
      </c>
      <c r="AP7" t="str">
        <v>Eastern black walnut (Juglans nigra L.)</v>
      </c>
      <c r="AQ7" t="str">
        <v>Elm (Ulmus L.)</v>
      </c>
      <c r="AR7" t="str">
        <v>Esdoorn (Acer spp.)</v>
      </c>
      <c r="AS7" t="str">
        <v>Essen (Fraxinus spp)</v>
      </c>
      <c r="AT7" t="str">
        <v>Europees eiken (Quercus spp.)</v>
      </c>
      <c r="AU7" t="str">
        <v>Fraké (Terminalia superba)</v>
      </c>
      <c r="AV7" t="str">
        <v>Giant redwood (Sequoiadendron giganteum (Lindl.) Bucholz (hw))</v>
      </c>
      <c r="AW7" t="str">
        <v>Gonsalo alves (Astrionium spp.)</v>
      </c>
      <c r="AX7" t="str">
        <v>Grenen (Pinus sylvestris)</v>
      </c>
      <c r="AY7" t="str">
        <v>Guariuba (Clarisia racemosa)</v>
      </c>
      <c r="AZ7" t="str">
        <v>Hickory (Carya Nutt.)</v>
      </c>
      <c r="BA7" t="str">
        <v>Ipé (Handroanthus spec. div.)</v>
      </c>
      <c r="BB7" t="str">
        <v>Iroko (Milicia excelsa, M. regia)</v>
      </c>
      <c r="BC7" t="str">
        <v>Itauba (Mezilaurus ita-uba)</v>
      </c>
      <c r="BD7" t="str">
        <v>Jack pine (Pinus banksiana Lamb.)</v>
      </c>
      <c r="BE7" t="str">
        <v>Karri (Eucalyptus diversicolor)</v>
      </c>
      <c r="BF7" t="str">
        <v>Kosipo(-mahonie) (Entandrophragma candollei)</v>
      </c>
      <c r="BG7" t="str">
        <v>Lariks (Larix decidua)</v>
      </c>
      <c r="BH7" t="str">
        <v>Lauan, red (Shorea negrosensis)</v>
      </c>
      <c r="BI7" t="str">
        <v>Limba (Terminalia superba)</v>
      </c>
      <c r="BJ7" t="str">
        <v>Lodgepole pine (Pinus contorta Dougl.)</v>
      </c>
      <c r="BK7" t="str">
        <v>Louro gamela / Louro vermelho (Sextonia rubra)</v>
      </c>
      <c r="BL7" t="str">
        <v>Makoré (Tieghemella heckelii)</v>
      </c>
      <c r="BM7" t="str">
        <v>Manbarklak (Eschweilera spp.)</v>
      </c>
      <c r="BN7" t="str">
        <v>Massaranduba (Manilkara bidentata)</v>
      </c>
      <c r="BO7" t="str">
        <v>Meranti, donker rood (Shorea spp.)</v>
      </c>
      <c r="BP7" t="str">
        <v>Merbau (Intsia buijuga)</v>
      </c>
      <c r="BQ7" t="str">
        <v>Moabi (Baillonella toxisperma)</v>
      </c>
      <c r="BR7" t="str">
        <v>Nootka cypress (Chamaecyparis nootkatensis (D. Don) Spach)</v>
      </c>
      <c r="BS7" t="str">
        <v>Northern red oak (Quercus rubra L.)</v>
      </c>
      <c r="BT7" t="str">
        <v>Northern white cedar (Thuja occidentalis L.)</v>
      </c>
      <c r="BU7" t="str">
        <v>Okan (Cylicodiscus gabunensis)</v>
      </c>
      <c r="BV7" t="str">
        <v>Okoumé (Aucoumea klaineana)</v>
      </c>
      <c r="BW7" t="str">
        <v>Pacific silver fir (Abies amabilis (Dougl.) Forbes)</v>
      </c>
      <c r="BX7" t="str">
        <v>Paper birch (Betula papyrifera  Marsh.)</v>
      </c>
      <c r="BY7" t="str">
        <v>Pines (Pinus spp)</v>
      </c>
      <c r="BZ7" t="str">
        <v>Piquia (Caryocar villosum)</v>
      </c>
      <c r="CA7" t="str">
        <v>Ponderosa pine (Pinus ponderosa Laws.)</v>
      </c>
      <c r="CB7" t="str">
        <v>Populier (Populus spp.)</v>
      </c>
      <c r="CC7" t="str">
        <v>Purperhart (Peltogyne spp.)</v>
      </c>
      <c r="CD7" t="str">
        <v>Quaking aspen (Populus tremuloides Michx.)</v>
      </c>
      <c r="CE7" t="str">
        <v>Radiata pine (Pinus radiata - Accoya)</v>
      </c>
      <c r="CF7" t="str">
        <v>Red alder (Alnus rubra Bong.)</v>
      </c>
      <c r="CG7" t="str">
        <v>Red cedar (Juniperus virginiana L.)</v>
      </c>
      <c r="CH7" t="str">
        <v>Red maple (Acer rubrum L.)</v>
      </c>
      <c r="CI7" t="str">
        <v>Red pine (Pinus resinosa Ait.)</v>
      </c>
      <c r="CJ7" t="str">
        <v>Robinia (Robinia pseudoacacia)</v>
      </c>
      <c r="CK7" t="str">
        <v>Sapeli(-mahonie) (Entandrophragma cylindricum)</v>
      </c>
      <c r="CL7" t="str">
        <v>Sequoiadendron giganteum (sw)</v>
      </c>
      <c r="CM7" t="str">
        <v>Sequoiadendron giganteum (tz)</v>
      </c>
      <c r="CN7" t="str">
        <v>Serraya, White (Parashorea malaanonan)</v>
      </c>
      <c r="CO7" t="str">
        <v>Sipo(-mahonie) (Entandrophragma utile)</v>
      </c>
      <c r="CP7" t="str">
        <v>Sitka spruce (Picea sitchensis (Bong.) Carr.)</v>
      </c>
      <c r="CQ7" t="str">
        <v>Sugar maple (Acer saccharum Marsh.)</v>
      </c>
      <c r="CR7" t="str">
        <v>Tali (Erythrophleum spec. div.)</v>
      </c>
      <c r="CS7" t="str">
        <v>Tamme kastanje (Castanea sativa)</v>
      </c>
      <c r="CT7" t="str">
        <v>Tatajuba (Bagassa guianensis)</v>
      </c>
      <c r="CU7" t="str">
        <v>Teak (Tectona grandis)</v>
      </c>
      <c r="CV7" t="str">
        <v>Uchi torrado (Sacoglottis/Vantanea)</v>
      </c>
      <c r="CW7" t="str">
        <v>Unknown (average wood density)</v>
      </c>
      <c r="CX7" t="str">
        <v>Vuren (Picea spp)</v>
      </c>
      <c r="CY7" t="str">
        <v>Walnoot (Juglans spp)</v>
      </c>
      <c r="CZ7" t="str">
        <v>Wengé (Millettia laurentii)</v>
      </c>
      <c r="DA7" t="str">
        <v>Western hemlock (Tsuga heterophylla (Raf.) Sarg.)</v>
      </c>
      <c r="DB7" t="str">
        <v>Western larch (Larix occidentalis Nutt.)</v>
      </c>
      <c r="DC7" t="str">
        <v>Western red cedar (Thuja plicata)</v>
      </c>
      <c r="DD7" t="str">
        <v>Weymouth pine (Pinus strobus L.)</v>
      </c>
      <c r="DE7" t="str">
        <v>White oak (Quercus alba L.)</v>
      </c>
      <c r="DF7" t="str">
        <v>White spruce (Picea glauca (Moench) Voss)</v>
      </c>
      <c r="DG7" t="str">
        <v>Willow (Salix L.)</v>
      </c>
      <c r="DH7" t="str">
        <v>Yellow birch (Betula alleghaniesis Britton)</v>
      </c>
    </row>
    <row r="8" spans="1:112" x14ac:dyDescent="0.3">
      <c r="A8" s="8" t="str" cm="1">
        <f t="array" ref="A8:DH8">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Abachi (Triplchiton scleroxylon)</v>
      </c>
      <c r="B8" t="str">
        <v>Abuirana (Pouteria spp)</v>
      </c>
      <c r="C8" t="str">
        <v>Acapu / Bruinhart (Vouacapoua americana)</v>
      </c>
      <c r="D8" t="str">
        <v>Afzelia - Doussié (Afzelia bipindensis)</v>
      </c>
      <c r="E8" t="str">
        <v>Aldina / Sucupira vermelho (Aldina heterophylla)</v>
      </c>
      <c r="F8" t="str">
        <v>American ash (Fraxinus americana  L.)</v>
      </c>
      <c r="G8" t="str">
        <v>American beech (Fagus grandifolia Ehrh.)</v>
      </c>
      <c r="H8" t="str">
        <v>American larch (Larix laricina (Du Roi) K. Koch)</v>
      </c>
      <c r="I8" t="str">
        <v>American linden (Tilia americana L.)</v>
      </c>
      <c r="J8" t="str">
        <v>American sycamore (Platanus occidentalis L.)</v>
      </c>
      <c r="K8" t="str">
        <v>Angelim pedra / Sapupira (Hymenolobium spp.)</v>
      </c>
      <c r="L8" t="str">
        <v>Angelim vermelho (Dinizia spp.)</v>
      </c>
      <c r="M8" t="str">
        <v>Araracanga (Aspidosperma spp.)</v>
      </c>
      <c r="N8" t="str">
        <v>Ayous (Triplchiton scleroxylon)</v>
      </c>
      <c r="O8" t="str">
        <v>Azobé (Lophira alata)</v>
      </c>
      <c r="P8" t="str">
        <v>Balsam fir (Abies balsamea (L.) Mill.)</v>
      </c>
      <c r="Q8" t="str">
        <v>Bangkirai (Shorea spp.)</v>
      </c>
      <c r="R8" t="str">
        <v>Basralocus (Dycorinia guianensis)</v>
      </c>
      <c r="S8" t="str">
        <v>Berken (Betula spp.)</v>
      </c>
      <c r="T8" t="str">
        <v>Beuken (Fagus sylvatica)</v>
      </c>
      <c r="U8" t="str">
        <v>Bigleaf maple (Acer macrophyllum Pursh)</v>
      </c>
      <c r="V8" t="str">
        <v>Bilinga (Nauclea spec. div.)</v>
      </c>
      <c r="W8" t="str">
        <v>Bintangor (Calophyllum spp.)</v>
      </c>
      <c r="X8" t="str">
        <v>Black ash (Fraxinus nigra Marsh.)</v>
      </c>
      <c r="Y8" t="str">
        <v>Black cherry (Prunus serotina Ehrh.)</v>
      </c>
      <c r="Z8" t="str">
        <v>Black cottonwood (Populus trichocarpa Torr. &amp; Gray)</v>
      </c>
      <c r="AA8" t="str">
        <v>Bossé (Guarea cedrata)</v>
      </c>
      <c r="AB8" t="str">
        <v>Box elder (Acer negundo L.)</v>
      </c>
      <c r="AC8" t="str">
        <v>Butternut (Juglans cinerea L.)</v>
      </c>
      <c r="AD8" t="str">
        <v>Californian redwood (Sequoia sempervirens)</v>
      </c>
      <c r="AE8" t="str">
        <v>Canadian hemlock (Tsuga canadensis (L.))</v>
      </c>
      <c r="AF8" t="str">
        <v>Ceder (Cedrela odorata)</v>
      </c>
      <c r="AG8" t="str">
        <v>Cedrorana (Cedrelinga catenaeformis)</v>
      </c>
      <c r="AH8" t="str">
        <v>Congo Khaya (Khaya grandifoliola)</v>
      </c>
      <c r="AI8" t="str">
        <v>Courbaril / Jatoba (Hymynea spp.)</v>
      </c>
      <c r="AJ8" t="str">
        <v>Cumaru (Dypteryx odorata)</v>
      </c>
      <c r="AK8" t="str">
        <v>Cupiúba /Kopie (Goupia glabra)</v>
      </c>
      <c r="AL8" t="str">
        <v>Curupay (Anadenanthera colubrina)</v>
      </c>
      <c r="AM8" t="str">
        <v>Demerare groenhart (Chlorocardium rodiei)</v>
      </c>
      <c r="AN8" t="str">
        <v>Dennen (Abies spp)</v>
      </c>
      <c r="AO8" t="str">
        <v>Douglas (Pseudotsuga menziesii)</v>
      </c>
      <c r="AP8" t="str">
        <v>Eastern black walnut (Juglans nigra L.)</v>
      </c>
      <c r="AQ8" t="str">
        <v>Elm (Ulmus L.)</v>
      </c>
      <c r="AR8" t="str">
        <v>Esdoorn (Acer spp.)</v>
      </c>
      <c r="AS8" t="str">
        <v>Essen (Fraxinus spp)</v>
      </c>
      <c r="AT8" t="str">
        <v>Europees eiken (Quercus spp.)</v>
      </c>
      <c r="AU8" t="str">
        <v>Fraké (Terminalia superba)</v>
      </c>
      <c r="AV8" t="str">
        <v>Giant redwood (Sequoiadendron giganteum (Lindl.) Bucholz (hw))</v>
      </c>
      <c r="AW8" t="str">
        <v>Gonsalo alves (Astrionium spp.)</v>
      </c>
      <c r="AX8" t="str">
        <v>Grenen (Pinus sylvestris)</v>
      </c>
      <c r="AY8" t="str">
        <v>Guariuba (Clarisia racemosa)</v>
      </c>
      <c r="AZ8" t="str">
        <v>Hickory (Carya Nutt.)</v>
      </c>
      <c r="BA8" t="str">
        <v>Ipé (Handroanthus spec. div.)</v>
      </c>
      <c r="BB8" t="str">
        <v>Iroko (Milicia excelsa, M. regia)</v>
      </c>
      <c r="BC8" t="str">
        <v>Itauba (Mezilaurus ita-uba)</v>
      </c>
      <c r="BD8" t="str">
        <v>Jack pine (Pinus banksiana Lamb.)</v>
      </c>
      <c r="BE8" t="str">
        <v>Karri (Eucalyptus diversicolor)</v>
      </c>
      <c r="BF8" t="str">
        <v>Kosipo(-mahonie) (Entandrophragma candollei)</v>
      </c>
      <c r="BG8" t="str">
        <v>Lariks (Larix decidua)</v>
      </c>
      <c r="BH8" t="str">
        <v>Lauan, red (Shorea negrosensis)</v>
      </c>
      <c r="BI8" t="str">
        <v>Limba (Terminalia superba)</v>
      </c>
      <c r="BJ8" t="str">
        <v>Lodgepole pine (Pinus contorta Dougl.)</v>
      </c>
      <c r="BK8" t="str">
        <v>Louro gamela / Louro vermelho (Sextonia rubra)</v>
      </c>
      <c r="BL8" t="str">
        <v>Makoré (Tieghemella heckelii)</v>
      </c>
      <c r="BM8" t="str">
        <v>Manbarklak (Eschweilera spp.)</v>
      </c>
      <c r="BN8" t="str">
        <v>Massaranduba (Manilkara bidentata)</v>
      </c>
      <c r="BO8" t="str">
        <v>Meranti, donker rood (Shorea spp.)</v>
      </c>
      <c r="BP8" t="str">
        <v>Merbau (Intsia buijuga)</v>
      </c>
      <c r="BQ8" t="str">
        <v>Moabi (Baillonella toxisperma)</v>
      </c>
      <c r="BR8" t="str">
        <v>Nootka cypress (Chamaecyparis nootkatensis (D. Don) Spach)</v>
      </c>
      <c r="BS8" t="str">
        <v>Northern red oak (Quercus rubra L.)</v>
      </c>
      <c r="BT8" t="str">
        <v>Northern white cedar (Thuja occidentalis L.)</v>
      </c>
      <c r="BU8" t="str">
        <v>Okan (Cylicodiscus gabunensis)</v>
      </c>
      <c r="BV8" t="str">
        <v>Okoumé (Aucoumea klaineana)</v>
      </c>
      <c r="BW8" t="str">
        <v>Pacific silver fir (Abies amabilis (Dougl.) Forbes)</v>
      </c>
      <c r="BX8" t="str">
        <v>Paper birch (Betula papyrifera  Marsh.)</v>
      </c>
      <c r="BY8" t="str">
        <v>Pines (Pinus spp)</v>
      </c>
      <c r="BZ8" t="str">
        <v>Piquia (Caryocar villosum)</v>
      </c>
      <c r="CA8" t="str">
        <v>Ponderosa pine (Pinus ponderosa Laws.)</v>
      </c>
      <c r="CB8" t="str">
        <v>Populier (Populus spp.)</v>
      </c>
      <c r="CC8" t="str">
        <v>Purperhart (Peltogyne spp.)</v>
      </c>
      <c r="CD8" t="str">
        <v>Quaking aspen (Populus tremuloides Michx.)</v>
      </c>
      <c r="CE8" t="str">
        <v>Radiata pine (Pinus radiata - Accoya)</v>
      </c>
      <c r="CF8" t="str">
        <v>Red alder (Alnus rubra Bong.)</v>
      </c>
      <c r="CG8" t="str">
        <v>Red cedar (Juniperus virginiana L.)</v>
      </c>
      <c r="CH8" t="str">
        <v>Red maple (Acer rubrum L.)</v>
      </c>
      <c r="CI8" t="str">
        <v>Red pine (Pinus resinosa Ait.)</v>
      </c>
      <c r="CJ8" t="str">
        <v>Robinia (Robinia pseudoacacia)</v>
      </c>
      <c r="CK8" t="str">
        <v>Sapeli(-mahonie) (Entandrophragma cylindricum)</v>
      </c>
      <c r="CL8" t="str">
        <v>Sequoiadendron giganteum (sw)</v>
      </c>
      <c r="CM8" t="str">
        <v>Sequoiadendron giganteum (tz)</v>
      </c>
      <c r="CN8" t="str">
        <v>Serraya, White (Parashorea malaanonan)</v>
      </c>
      <c r="CO8" t="str">
        <v>Sipo(-mahonie) (Entandrophragma utile)</v>
      </c>
      <c r="CP8" t="str">
        <v>Sitka spruce (Picea sitchensis (Bong.) Carr.)</v>
      </c>
      <c r="CQ8" t="str">
        <v>Sugar maple (Acer saccharum Marsh.)</v>
      </c>
      <c r="CR8" t="str">
        <v>Tali (Erythrophleum spec. div.)</v>
      </c>
      <c r="CS8" t="str">
        <v>Tamme kastanje (Castanea sativa)</v>
      </c>
      <c r="CT8" t="str">
        <v>Tatajuba (Bagassa guianensis)</v>
      </c>
      <c r="CU8" t="str">
        <v>Teak (Tectona grandis)</v>
      </c>
      <c r="CV8" t="str">
        <v>Uchi torrado (Sacoglottis/Vantanea)</v>
      </c>
      <c r="CW8" t="str">
        <v>Unknown (average wood density)</v>
      </c>
      <c r="CX8" t="str">
        <v>Vuren (Picea spp)</v>
      </c>
      <c r="CY8" t="str">
        <v>Walnoot (Juglans spp)</v>
      </c>
      <c r="CZ8" t="str">
        <v>Wengé (Millettia laurentii)</v>
      </c>
      <c r="DA8" t="str">
        <v>Western hemlock (Tsuga heterophylla (Raf.) Sarg.)</v>
      </c>
      <c r="DB8" t="str">
        <v>Western larch (Larix occidentalis Nutt.)</v>
      </c>
      <c r="DC8" t="str">
        <v>Western red cedar (Thuja plicata)</v>
      </c>
      <c r="DD8" t="str">
        <v>Weymouth pine (Pinus strobus L.)</v>
      </c>
      <c r="DE8" t="str">
        <v>White oak (Quercus alba L.)</v>
      </c>
      <c r="DF8" t="str">
        <v>White spruce (Picea glauca (Moench) Voss)</v>
      </c>
      <c r="DG8" t="str">
        <v>Willow (Salix L.)</v>
      </c>
      <c r="DH8" t="str">
        <v>Yellow birch (Betula alleghaniesis Britton)</v>
      </c>
    </row>
    <row r="9" spans="1:112" x14ac:dyDescent="0.3">
      <c r="A9" s="8" t="str" cm="1">
        <f t="array" ref="A9:DH9">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Abachi (Triplchiton scleroxylon)</v>
      </c>
      <c r="B9" t="str">
        <v>Abuirana (Pouteria spp)</v>
      </c>
      <c r="C9" t="str">
        <v>Acapu / Bruinhart (Vouacapoua americana)</v>
      </c>
      <c r="D9" t="str">
        <v>Afzelia - Doussié (Afzelia bipindensis)</v>
      </c>
      <c r="E9" t="str">
        <v>Aldina / Sucupira vermelho (Aldina heterophylla)</v>
      </c>
      <c r="F9" t="str">
        <v>American ash (Fraxinus americana  L.)</v>
      </c>
      <c r="G9" t="str">
        <v>American beech (Fagus grandifolia Ehrh.)</v>
      </c>
      <c r="H9" t="str">
        <v>American larch (Larix laricina (Du Roi) K. Koch)</v>
      </c>
      <c r="I9" t="str">
        <v>American linden (Tilia americana L.)</v>
      </c>
      <c r="J9" t="str">
        <v>American sycamore (Platanus occidentalis L.)</v>
      </c>
      <c r="K9" t="str">
        <v>Angelim pedra / Sapupira (Hymenolobium spp.)</v>
      </c>
      <c r="L9" t="str">
        <v>Angelim vermelho (Dinizia spp.)</v>
      </c>
      <c r="M9" t="str">
        <v>Araracanga (Aspidosperma spp.)</v>
      </c>
      <c r="N9" t="str">
        <v>Ayous (Triplchiton scleroxylon)</v>
      </c>
      <c r="O9" t="str">
        <v>Azobé (Lophira alata)</v>
      </c>
      <c r="P9" t="str">
        <v>Balsam fir (Abies balsamea (L.) Mill.)</v>
      </c>
      <c r="Q9" t="str">
        <v>Bangkirai (Shorea spp.)</v>
      </c>
      <c r="R9" t="str">
        <v>Basralocus (Dycorinia guianensis)</v>
      </c>
      <c r="S9" t="str">
        <v>Berken (Betula spp.)</v>
      </c>
      <c r="T9" t="str">
        <v>Beuken (Fagus sylvatica)</v>
      </c>
      <c r="U9" t="str">
        <v>Bigleaf maple (Acer macrophyllum Pursh)</v>
      </c>
      <c r="V9" t="str">
        <v>Bilinga (Nauclea spec. div.)</v>
      </c>
      <c r="W9" t="str">
        <v>Bintangor (Calophyllum spp.)</v>
      </c>
      <c r="X9" t="str">
        <v>Black ash (Fraxinus nigra Marsh.)</v>
      </c>
      <c r="Y9" t="str">
        <v>Black cherry (Prunus serotina Ehrh.)</v>
      </c>
      <c r="Z9" t="str">
        <v>Black cottonwood (Populus trichocarpa Torr. &amp; Gray)</v>
      </c>
      <c r="AA9" t="str">
        <v>Bossé (Guarea cedrata)</v>
      </c>
      <c r="AB9" t="str">
        <v>Box elder (Acer negundo L.)</v>
      </c>
      <c r="AC9" t="str">
        <v>Butternut (Juglans cinerea L.)</v>
      </c>
      <c r="AD9" t="str">
        <v>Californian redwood (Sequoia sempervirens)</v>
      </c>
      <c r="AE9" t="str">
        <v>Canadian hemlock (Tsuga canadensis (L.))</v>
      </c>
      <c r="AF9" t="str">
        <v>Ceder (Cedrela odorata)</v>
      </c>
      <c r="AG9" t="str">
        <v>Cedrorana (Cedrelinga catenaeformis)</v>
      </c>
      <c r="AH9" t="str">
        <v>Congo Khaya (Khaya grandifoliola)</v>
      </c>
      <c r="AI9" t="str">
        <v>Courbaril / Jatoba (Hymynea spp.)</v>
      </c>
      <c r="AJ9" t="str">
        <v>Cumaru (Dypteryx odorata)</v>
      </c>
      <c r="AK9" t="str">
        <v>Cupiúba /Kopie (Goupia glabra)</v>
      </c>
      <c r="AL9" t="str">
        <v>Curupay (Anadenanthera colubrina)</v>
      </c>
      <c r="AM9" t="str">
        <v>Demerare groenhart (Chlorocardium rodiei)</v>
      </c>
      <c r="AN9" t="str">
        <v>Dennen (Abies spp)</v>
      </c>
      <c r="AO9" t="str">
        <v>Douglas (Pseudotsuga menziesii)</v>
      </c>
      <c r="AP9" t="str">
        <v>Eastern black walnut (Juglans nigra L.)</v>
      </c>
      <c r="AQ9" t="str">
        <v>Elm (Ulmus L.)</v>
      </c>
      <c r="AR9" t="str">
        <v>Esdoorn (Acer spp.)</v>
      </c>
      <c r="AS9" t="str">
        <v>Essen (Fraxinus spp)</v>
      </c>
      <c r="AT9" t="str">
        <v>Europees eiken (Quercus spp.)</v>
      </c>
      <c r="AU9" t="str">
        <v>Fraké (Terminalia superba)</v>
      </c>
      <c r="AV9" t="str">
        <v>Giant redwood (Sequoiadendron giganteum (Lindl.) Bucholz (hw))</v>
      </c>
      <c r="AW9" t="str">
        <v>Gonsalo alves (Astrionium spp.)</v>
      </c>
      <c r="AX9" t="str">
        <v>Grenen (Pinus sylvestris)</v>
      </c>
      <c r="AY9" t="str">
        <v>Guariuba (Clarisia racemosa)</v>
      </c>
      <c r="AZ9" t="str">
        <v>Hickory (Carya Nutt.)</v>
      </c>
      <c r="BA9" t="str">
        <v>Ipé (Handroanthus spec. div.)</v>
      </c>
      <c r="BB9" t="str">
        <v>Iroko (Milicia excelsa, M. regia)</v>
      </c>
      <c r="BC9" t="str">
        <v>Itauba (Mezilaurus ita-uba)</v>
      </c>
      <c r="BD9" t="str">
        <v>Jack pine (Pinus banksiana Lamb.)</v>
      </c>
      <c r="BE9" t="str">
        <v>Karri (Eucalyptus diversicolor)</v>
      </c>
      <c r="BF9" t="str">
        <v>Kosipo(-mahonie) (Entandrophragma candollei)</v>
      </c>
      <c r="BG9" t="str">
        <v>Lariks (Larix decidua)</v>
      </c>
      <c r="BH9" t="str">
        <v>Lauan, red (Shorea negrosensis)</v>
      </c>
      <c r="BI9" t="str">
        <v>Limba (Terminalia superba)</v>
      </c>
      <c r="BJ9" t="str">
        <v>Lodgepole pine (Pinus contorta Dougl.)</v>
      </c>
      <c r="BK9" t="str">
        <v>Louro gamela / Louro vermelho (Sextonia rubra)</v>
      </c>
      <c r="BL9" t="str">
        <v>Makoré (Tieghemella heckelii)</v>
      </c>
      <c r="BM9" t="str">
        <v>Manbarklak (Eschweilera spp.)</v>
      </c>
      <c r="BN9" t="str">
        <v>Massaranduba (Manilkara bidentata)</v>
      </c>
      <c r="BO9" t="str">
        <v>Meranti, donker rood (Shorea spp.)</v>
      </c>
      <c r="BP9" t="str">
        <v>Merbau (Intsia buijuga)</v>
      </c>
      <c r="BQ9" t="str">
        <v>Moabi (Baillonella toxisperma)</v>
      </c>
      <c r="BR9" t="str">
        <v>Nootka cypress (Chamaecyparis nootkatensis (D. Don) Spach)</v>
      </c>
      <c r="BS9" t="str">
        <v>Northern red oak (Quercus rubra L.)</v>
      </c>
      <c r="BT9" t="str">
        <v>Northern white cedar (Thuja occidentalis L.)</v>
      </c>
      <c r="BU9" t="str">
        <v>Okan (Cylicodiscus gabunensis)</v>
      </c>
      <c r="BV9" t="str">
        <v>Okoumé (Aucoumea klaineana)</v>
      </c>
      <c r="BW9" t="str">
        <v>Pacific silver fir (Abies amabilis (Dougl.) Forbes)</v>
      </c>
      <c r="BX9" t="str">
        <v>Paper birch (Betula papyrifera  Marsh.)</v>
      </c>
      <c r="BY9" t="str">
        <v>Pines (Pinus spp)</v>
      </c>
      <c r="BZ9" t="str">
        <v>Piquia (Caryocar villosum)</v>
      </c>
      <c r="CA9" t="str">
        <v>Ponderosa pine (Pinus ponderosa Laws.)</v>
      </c>
      <c r="CB9" t="str">
        <v>Populier (Populus spp.)</v>
      </c>
      <c r="CC9" t="str">
        <v>Purperhart (Peltogyne spp.)</v>
      </c>
      <c r="CD9" t="str">
        <v>Quaking aspen (Populus tremuloides Michx.)</v>
      </c>
      <c r="CE9" t="str">
        <v>Radiata pine (Pinus radiata - Accoya)</v>
      </c>
      <c r="CF9" t="str">
        <v>Red alder (Alnus rubra Bong.)</v>
      </c>
      <c r="CG9" t="str">
        <v>Red cedar (Juniperus virginiana L.)</v>
      </c>
      <c r="CH9" t="str">
        <v>Red maple (Acer rubrum L.)</v>
      </c>
      <c r="CI9" t="str">
        <v>Red pine (Pinus resinosa Ait.)</v>
      </c>
      <c r="CJ9" t="str">
        <v>Robinia (Robinia pseudoacacia)</v>
      </c>
      <c r="CK9" t="str">
        <v>Sapeli(-mahonie) (Entandrophragma cylindricum)</v>
      </c>
      <c r="CL9" t="str">
        <v>Sequoiadendron giganteum (sw)</v>
      </c>
      <c r="CM9" t="str">
        <v>Sequoiadendron giganteum (tz)</v>
      </c>
      <c r="CN9" t="str">
        <v>Serraya, White (Parashorea malaanonan)</v>
      </c>
      <c r="CO9" t="str">
        <v>Sipo(-mahonie) (Entandrophragma utile)</v>
      </c>
      <c r="CP9" t="str">
        <v>Sitka spruce (Picea sitchensis (Bong.) Carr.)</v>
      </c>
      <c r="CQ9" t="str">
        <v>Sugar maple (Acer saccharum Marsh.)</v>
      </c>
      <c r="CR9" t="str">
        <v>Tali (Erythrophleum spec. div.)</v>
      </c>
      <c r="CS9" t="str">
        <v>Tamme kastanje (Castanea sativa)</v>
      </c>
      <c r="CT9" t="str">
        <v>Tatajuba (Bagassa guianensis)</v>
      </c>
      <c r="CU9" t="str">
        <v>Teak (Tectona grandis)</v>
      </c>
      <c r="CV9" t="str">
        <v>Uchi torrado (Sacoglottis/Vantanea)</v>
      </c>
      <c r="CW9" t="str">
        <v>Unknown (average wood density)</v>
      </c>
      <c r="CX9" t="str">
        <v>Vuren (Picea spp)</v>
      </c>
      <c r="CY9" t="str">
        <v>Walnoot (Juglans spp)</v>
      </c>
      <c r="CZ9" t="str">
        <v>Wengé (Millettia laurentii)</v>
      </c>
      <c r="DA9" t="str">
        <v>Western hemlock (Tsuga heterophylla (Raf.) Sarg.)</v>
      </c>
      <c r="DB9" t="str">
        <v>Western larch (Larix occidentalis Nutt.)</v>
      </c>
      <c r="DC9" t="str">
        <v>Western red cedar (Thuja plicata)</v>
      </c>
      <c r="DD9" t="str">
        <v>Weymouth pine (Pinus strobus L.)</v>
      </c>
      <c r="DE9" t="str">
        <v>White oak (Quercus alba L.)</v>
      </c>
      <c r="DF9" t="str">
        <v>White spruce (Picea glauca (Moench) Voss)</v>
      </c>
      <c r="DG9" t="str">
        <v>Willow (Salix L.)</v>
      </c>
      <c r="DH9" t="str">
        <v>Yellow birch (Betula alleghaniesis Britton)</v>
      </c>
    </row>
    <row r="10" spans="1:112" x14ac:dyDescent="0.3">
      <c r="A10" s="8" t="str" cm="1">
        <f t="array" ref="A10">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flooring element</v>
      </c>
    </row>
    <row r="11" spans="1:112" x14ac:dyDescent="0.3">
      <c r="A11" s="8" t="str" cm="1">
        <f t="array" ref="A11">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12" spans="1:112" x14ac:dyDescent="0.3">
      <c r="A12" s="8" t="str" cm="1">
        <f t="array" ref="A12">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13" spans="1:112" x14ac:dyDescent="0.3">
      <c r="A13" s="8" t="str" cm="1">
        <f t="array" ref="A13">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14" spans="1:112" x14ac:dyDescent="0.3">
      <c r="A14" s="8" t="str" cm="1">
        <f t="array" ref="A14">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15" spans="1:112" x14ac:dyDescent="0.3">
      <c r="A15" s="8" t="str" cm="1">
        <f t="array" ref="A15">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16" spans="1:112" x14ac:dyDescent="0.3">
      <c r="A16" s="8" t="str" cm="1">
        <f t="array" ref="A16">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17" spans="1:1" x14ac:dyDescent="0.3">
      <c r="A17" s="8" t="str" cm="1">
        <f t="array" ref="A17">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18" spans="1:1" x14ac:dyDescent="0.3">
      <c r="A18" s="8" t="str" cm="1">
        <f t="array" ref="A18">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19" spans="1:1" x14ac:dyDescent="0.3">
      <c r="A19" s="8" t="str" cm="1">
        <f t="array" ref="A19">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20" spans="1:1" x14ac:dyDescent="0.3">
      <c r="A20" s="8" t="str" cm="1">
        <f t="array" ref="A20">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21" spans="1:1" x14ac:dyDescent="0.3">
      <c r="A21" s="8" t="str" cm="1">
        <f t="array" ref="A21">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22" spans="1:1" x14ac:dyDescent="0.3">
      <c r="A22" s="8" t="str" cm="1">
        <f t="array" ref="A22">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23" spans="1:1" x14ac:dyDescent="0.3">
      <c r="A23" s="8" t="str" cm="1">
        <f t="array" ref="A23">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24" spans="1:1" x14ac:dyDescent="0.3">
      <c r="A24" s="8" t="str" cm="1">
        <f t="array" ref="A24">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25" spans="1:1" x14ac:dyDescent="0.3">
      <c r="A25" s="8" t="str" cm="1">
        <f t="array" ref="A25">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26" spans="1:1" x14ac:dyDescent="0.3">
      <c r="A26" s="8" t="str" cm="1">
        <f t="array" ref="A26">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27" spans="1:1" x14ac:dyDescent="0.3">
      <c r="A27" s="8" t="str" cm="1">
        <f t="array" ref="A27">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28" spans="1:1" x14ac:dyDescent="0.3">
      <c r="A28" s="8" t="str" cm="1">
        <f t="array" ref="A28">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29" spans="1:1" x14ac:dyDescent="0.3">
      <c r="A29" s="8" t="str" cm="1">
        <f t="array" ref="A29">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30" spans="1:1" x14ac:dyDescent="0.3">
      <c r="A30" s="8" t="str" cm="1">
        <f t="array" ref="A30">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31" spans="1:1" x14ac:dyDescent="0.3">
      <c r="A31" s="8" t="str" cm="1">
        <f t="array" ref="A31">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32" spans="1:1" x14ac:dyDescent="0.3">
      <c r="A32" s="8" t="str" cm="1">
        <f t="array" ref="A32">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33" spans="1:1" x14ac:dyDescent="0.3">
      <c r="A33" s="8" t="str" cm="1">
        <f t="array" ref="A33">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34" spans="1:1" x14ac:dyDescent="0.3">
      <c r="A34" s="8" t="str" cm="1">
        <f t="array" ref="A34">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35" spans="1:1" x14ac:dyDescent="0.3">
      <c r="A35" s="8" t="str" cm="1">
        <f t="array" ref="A35">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36" spans="1:1" x14ac:dyDescent="0.3">
      <c r="A36" s="8" t="str" cm="1">
        <f t="array" ref="A36">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37" spans="1:1" x14ac:dyDescent="0.3">
      <c r="A37" s="8" t="str" cm="1">
        <f t="array" ref="A37">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38" spans="1:1" x14ac:dyDescent="0.3">
      <c r="A38" s="8" t="str" cm="1">
        <f t="array" ref="A38">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39" spans="1:1" x14ac:dyDescent="0.3">
      <c r="A39" s="8" t="str" cm="1">
        <f t="array" ref="A39">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40" spans="1:1" x14ac:dyDescent="0.3">
      <c r="A40" s="8" t="str" cm="1">
        <f t="array" ref="A40">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41" spans="1:1" x14ac:dyDescent="0.3">
      <c r="A41" s="8" t="str" cm="1">
        <f t="array" ref="A41">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42" spans="1:1" x14ac:dyDescent="0.3">
      <c r="A42" s="8" t="str" cm="1">
        <f t="array" ref="A42">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43" spans="1:1" x14ac:dyDescent="0.3">
      <c r="A43" s="8" t="str" cm="1">
        <f t="array" ref="A43">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44" spans="1:1" x14ac:dyDescent="0.3">
      <c r="A44" s="8" t="str" cm="1">
        <f t="array" ref="A44">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45" spans="1:1" x14ac:dyDescent="0.3">
      <c r="A45" s="8" t="str" cm="1">
        <f t="array" ref="A45">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46" spans="1:1" x14ac:dyDescent="0.3">
      <c r="A46" s="8" t="str" cm="1">
        <f t="array" ref="A46">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47" spans="1:1" x14ac:dyDescent="0.3">
      <c r="A47" s="8" t="str" cm="1">
        <f t="array" ref="A47">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48" spans="1:1" x14ac:dyDescent="0.3">
      <c r="A48" s="8" t="str" cm="1">
        <f t="array" ref="A48">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49" spans="1:1" x14ac:dyDescent="0.3">
      <c r="A49" s="8" t="str" cm="1">
        <f t="array" ref="A49">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50" spans="1:1" x14ac:dyDescent="0.3">
      <c r="A50" s="8" t="str" cm="1">
        <f t="array" ref="A50">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51" spans="1:1" x14ac:dyDescent="0.3">
      <c r="A51" s="8" t="str" cm="1">
        <f t="array" ref="A51">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52" spans="1:1" x14ac:dyDescent="0.3">
      <c r="A52" s="8" t="str" cm="1">
        <f t="array" ref="A52">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53" spans="1:1" x14ac:dyDescent="0.3">
      <c r="A53" s="8" t="str" cm="1">
        <f t="array" ref="A53">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54" spans="1:1" x14ac:dyDescent="0.3">
      <c r="A54" s="8" t="str" cm="1">
        <f t="array" ref="A54">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55" spans="1:1" x14ac:dyDescent="0.3">
      <c r="A55" s="8" t="str" cm="1">
        <f t="array" ref="A55">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56" spans="1:1" x14ac:dyDescent="0.3">
      <c r="A56" s="8" t="str" cm="1">
        <f t="array" ref="A56">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57" spans="1:1" x14ac:dyDescent="0.3">
      <c r="A57" s="8" t="str" cm="1">
        <f t="array" ref="A57">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58" spans="1:1" x14ac:dyDescent="0.3">
      <c r="A58" s="8" t="str" cm="1">
        <f t="array" ref="A58">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59" spans="1:1" x14ac:dyDescent="0.3">
      <c r="A59" s="8" t="str" cm="1">
        <f t="array" ref="A59">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60" spans="1:1" x14ac:dyDescent="0.3">
      <c r="A60" s="8" t="str" cm="1">
        <f t="array" ref="A60">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61" spans="1:1" x14ac:dyDescent="0.3">
      <c r="A61" s="8" t="str" cm="1">
        <f t="array" ref="A61">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62" spans="1:1" x14ac:dyDescent="0.3">
      <c r="A62" s="8" t="str" cm="1">
        <f t="array" ref="A62">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63" spans="1:1" x14ac:dyDescent="0.3">
      <c r="A63" s="8" t="str" cm="1">
        <f t="array" ref="A63">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64" spans="1:1" x14ac:dyDescent="0.3">
      <c r="A64" s="8" t="str" cm="1">
        <f t="array" ref="A64">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65" spans="1:1" x14ac:dyDescent="0.3">
      <c r="A65" s="8" t="str" cm="1">
        <f t="array" ref="A65">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66" spans="1:1" x14ac:dyDescent="0.3">
      <c r="A66" s="8" t="str" cm="1">
        <f t="array" ref="A66">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67" spans="1:1" x14ac:dyDescent="0.3">
      <c r="A67" s="8" t="str" cm="1">
        <f t="array" ref="A67">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68" spans="1:1" x14ac:dyDescent="0.3">
      <c r="A68" s="8" t="str" cm="1">
        <f t="array" ref="A68">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69" spans="1:1" x14ac:dyDescent="0.3">
      <c r="A69" s="8" t="str" cm="1">
        <f t="array" ref="A69">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70" spans="1:1" x14ac:dyDescent="0.3">
      <c r="A70" s="8" t="str" cm="1">
        <f t="array" ref="A70">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71" spans="1:1" x14ac:dyDescent="0.3">
      <c r="A71" s="8" t="str" cm="1">
        <f t="array" ref="A71">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72" spans="1:1" x14ac:dyDescent="0.3">
      <c r="A72" s="8" t="str" cm="1">
        <f t="array" ref="A72">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73" spans="1:1" x14ac:dyDescent="0.3">
      <c r="A73" s="8" t="str" cm="1">
        <f t="array" ref="A73">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74" spans="1:1" x14ac:dyDescent="0.3">
      <c r="A74" s="8" t="str" cm="1">
        <f t="array" ref="A74">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75" spans="1:1" x14ac:dyDescent="0.3">
      <c r="A75" s="8" t="str" cm="1">
        <f t="array" ref="A75">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76" spans="1:1" x14ac:dyDescent="0.3">
      <c r="A76" s="8" t="str" cm="1">
        <f t="array" ref="A76">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77" spans="1:1" x14ac:dyDescent="0.3">
      <c r="A77" s="8" t="str" cm="1">
        <f t="array" ref="A77">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78" spans="1:1" x14ac:dyDescent="0.3">
      <c r="A78" s="8" t="str" cm="1">
        <f t="array" ref="A78">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79" spans="1:1" x14ac:dyDescent="0.3">
      <c r="A79" s="8" t="str" cm="1">
        <f t="array" ref="A79">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80" spans="1:1" x14ac:dyDescent="0.3">
      <c r="A80" s="8" t="str" cm="1">
        <f t="array" ref="A80">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81" spans="1:1" x14ac:dyDescent="0.3">
      <c r="A81" s="8" t="str" cm="1">
        <f t="array" ref="A81">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82" spans="1:1" x14ac:dyDescent="0.3">
      <c r="A82" s="8" t="str" cm="1">
        <f t="array" ref="A82">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83" spans="1:1" x14ac:dyDescent="0.3">
      <c r="A83" s="8" t="str" cm="1">
        <f t="array" ref="A83">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84" spans="1:1" x14ac:dyDescent="0.3">
      <c r="A84" s="8" t="str" cm="1">
        <f t="array" ref="A84">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85" spans="1:1" x14ac:dyDescent="0.3">
      <c r="A85" s="8" t="str" cm="1">
        <f t="array" ref="A85">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86" spans="1:1" x14ac:dyDescent="0.3">
      <c r="A86" s="8" t="str" cm="1">
        <f t="array" ref="A86">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87" spans="1:1" x14ac:dyDescent="0.3">
      <c r="A87" s="8" t="str" cm="1">
        <f t="array" ref="A87">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88" spans="1:1" x14ac:dyDescent="0.3">
      <c r="A88" s="8" t="str" cm="1">
        <f t="array" ref="A88">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89" spans="1:1" x14ac:dyDescent="0.3">
      <c r="A89" s="8" t="str" cm="1">
        <f t="array" ref="A89">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90" spans="1:1" x14ac:dyDescent="0.3">
      <c r="A90" s="8" t="str" cm="1">
        <f t="array" ref="A90">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91" spans="1:1" x14ac:dyDescent="0.3">
      <c r="A91" s="8" t="str" cm="1">
        <f t="array" ref="A91">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92" spans="1:1" x14ac:dyDescent="0.3">
      <c r="A92" s="8" t="str" cm="1">
        <f t="array" ref="A92">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93" spans="1:1" x14ac:dyDescent="0.3">
      <c r="A93" s="8" t="str" cm="1">
        <f t="array" ref="A93">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94" spans="1:1" x14ac:dyDescent="0.3">
      <c r="A94" s="8" t="str" cm="1">
        <f t="array" ref="A94">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95" spans="1:1" x14ac:dyDescent="0.3">
      <c r="A95" s="8" t="str" cm="1">
        <f t="array" ref="A95">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96" spans="1:1" x14ac:dyDescent="0.3">
      <c r="A96" s="8" t="str" cm="1">
        <f t="array" ref="A96">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97" spans="1:1" x14ac:dyDescent="0.3">
      <c r="A97" s="8" t="str" cm="1">
        <f t="array" ref="A97">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98" spans="1:1" x14ac:dyDescent="0.3">
      <c r="A98" s="8" t="str" cm="1">
        <f t="array" ref="A98">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99" spans="1:1" x14ac:dyDescent="0.3">
      <c r="A99" s="8" t="e" cm="1">
        <f t="array" ref="A99">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#VALUE!</v>
      </c>
    </row>
    <row r="100" spans="1:1" x14ac:dyDescent="0.3">
      <c r="A100" s="8" t="e" cm="1">
        <f t="array" ref="A100">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#VALUE!</v>
      </c>
    </row>
    <row r="101" spans="1:1" x14ac:dyDescent="0.3">
      <c r="A101" s="8" t="e" cm="1">
        <f t="array" ref="A101">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#VALUE!</v>
      </c>
    </row>
  </sheetData>
  <sheetProtection algorithmName="SHA-512" hashValue="jp4CAA13KeKCeCBOOQ7BhaKtux2mwYEy9eg3P+R+78eSobsAig5NgQ6Hhq+1NW1uqRvrJFsmqxHscnShB7LX0Q==" saltValue="2jlBHIiRki/zaKR6LbXD8Q=="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53A9F-D3E7-4987-A7A6-4051FD36F822}">
  <sheetPr>
    <tabColor theme="7"/>
  </sheetPr>
  <dimension ref="A2:B101"/>
  <sheetViews>
    <sheetView workbookViewId="0">
      <selection activeCell="A22" sqref="A22"/>
    </sheetView>
  </sheetViews>
  <sheetFormatPr defaultRowHeight="14.4" x14ac:dyDescent="0.3"/>
  <sheetData>
    <row r="2" spans="1:2" x14ac:dyDescent="0.3">
      <c r="A2" s="8" t="str" cm="1">
        <f t="array" ref="A2">IF('Project&amp;DataInput'!$G2="EPD available",_xlfn.XLOOKUP('Project&amp;DataInput'!$O2,EPD_Database[EPD registration number],EPD_Database[Declared unit]),IF('Project&amp;DataInput'!$G2="Wood product (no EPD)",TRANSPOSE({"m3";"kg"}),IF('Project&amp;DataInput'!$G2="Other products (no EPD)",TRANSPOSE({"m3";"kg"}),"")))</f>
        <v>m3</v>
      </c>
    </row>
    <row r="3" spans="1:2" x14ac:dyDescent="0.3">
      <c r="A3" s="8" t="str" cm="1">
        <f t="array" ref="A3">IF('Project&amp;DataInput'!$G3="EPD available",_xlfn.XLOOKUP('Project&amp;DataInput'!$O3,EPD_Database[EPD registration number],EPD_Database[Declared unit]),IF('Project&amp;DataInput'!$G3="Wood product (no EPD)",TRANSPOSE({"m3";"kg"}),IF('Project&amp;DataInput'!$G3="Other products (no EPD)",TRANSPOSE({"m3";"kg"}),"")))</f>
        <v>m3</v>
      </c>
    </row>
    <row r="4" spans="1:2" x14ac:dyDescent="0.3">
      <c r="A4" s="8" t="str" cm="1">
        <f t="array" ref="A4:B4">IF('Project&amp;DataInput'!$G4="EPD available",_xlfn.XLOOKUP('Project&amp;DataInput'!$O4,EPD_Database[EPD registration number],EPD_Database[Declared unit]),IF('Project&amp;DataInput'!$G4="Wood product (no EPD)",TRANSPOSE({"m3";"kg"}),IF('Project&amp;DataInput'!$G4="Other products (no EPD)",TRANSPOSE({"m3";"kg"}),"")))</f>
        <v>m3</v>
      </c>
      <c r="B4" t="str">
        <v>kg</v>
      </c>
    </row>
    <row r="5" spans="1:2" x14ac:dyDescent="0.3">
      <c r="A5" s="8" t="str" cm="1">
        <f t="array" ref="A5:B5">IF('Project&amp;DataInput'!$G5="EPD available",_xlfn.XLOOKUP('Project&amp;DataInput'!$O5,EPD_Database[EPD registration number],EPD_Database[Declared unit]),IF('Project&amp;DataInput'!$G5="Wood product (no EPD)",TRANSPOSE({"m3";"kg"}),IF('Project&amp;DataInput'!$G5="Other products (no EPD)",TRANSPOSE({"m3";"kg"}),"")))</f>
        <v>m3</v>
      </c>
      <c r="B5" t="str">
        <v>kg</v>
      </c>
    </row>
    <row r="6" spans="1:2" x14ac:dyDescent="0.3">
      <c r="A6" s="8" t="str" cm="1">
        <f t="array" ref="A6:B6">IF('Project&amp;DataInput'!$G6="EPD available",_xlfn.XLOOKUP('Project&amp;DataInput'!$O6,EPD_Database[EPD registration number],EPD_Database[Declared unit]),IF('Project&amp;DataInput'!$G6="Wood product (no EPD)",TRANSPOSE({"m3";"kg"}),IF('Project&amp;DataInput'!$G6="Other products (no EPD)",TRANSPOSE({"m3";"kg"}),"")))</f>
        <v>m3</v>
      </c>
      <c r="B6" t="str">
        <v>kg</v>
      </c>
    </row>
    <row r="7" spans="1:2" x14ac:dyDescent="0.3">
      <c r="A7" s="8" t="str" cm="1">
        <f t="array" ref="A7:B7">IF('Project&amp;DataInput'!$G7="EPD available",_xlfn.XLOOKUP('Project&amp;DataInput'!$O7,EPD_Database[EPD registration number],EPD_Database[Declared unit]),IF('Project&amp;DataInput'!$G7="Wood product (no EPD)",TRANSPOSE({"m3";"kg"}),IF('Project&amp;DataInput'!$G7="Other products (no EPD)",TRANSPOSE({"m3";"kg"}),"")))</f>
        <v>m3</v>
      </c>
      <c r="B7" t="str">
        <v>kg</v>
      </c>
    </row>
    <row r="8" spans="1:2" x14ac:dyDescent="0.3">
      <c r="A8" s="8" t="str" cm="1">
        <f t="array" ref="A8:B8">IF('Project&amp;DataInput'!$G8="EPD available",_xlfn.XLOOKUP('Project&amp;DataInput'!$O8,EPD_Database[EPD registration number],EPD_Database[Declared unit]),IF('Project&amp;DataInput'!$G8="Wood product (no EPD)",TRANSPOSE({"m3";"kg"}),IF('Project&amp;DataInput'!$G8="Other products (no EPD)",TRANSPOSE({"m3";"kg"}),"")))</f>
        <v>m3</v>
      </c>
      <c r="B8" t="str">
        <v>kg</v>
      </c>
    </row>
    <row r="9" spans="1:2" x14ac:dyDescent="0.3">
      <c r="A9" s="8" t="str" cm="1">
        <f t="array" ref="A9:B9">IF('Project&amp;DataInput'!$G9="EPD available",_xlfn.XLOOKUP('Project&amp;DataInput'!$O9,EPD_Database[EPD registration number],EPD_Database[Declared unit]),IF('Project&amp;DataInput'!$G9="Wood product (no EPD)",TRANSPOSE({"m3";"kg"}),IF('Project&amp;DataInput'!$G9="Other products (no EPD)",TRANSPOSE({"m3";"kg"}),"")))</f>
        <v>m3</v>
      </c>
      <c r="B9" t="str">
        <v>kg</v>
      </c>
    </row>
    <row r="10" spans="1:2" x14ac:dyDescent="0.3">
      <c r="A10" s="8" t="str" cm="1">
        <f t="array" ref="A10">IF('Project&amp;DataInput'!$G10="EPD available",_xlfn.XLOOKUP('Project&amp;DataInput'!$O10,EPD_Database[EPD registration number],EPD_Database[Declared unit]),IF('Project&amp;DataInput'!$G10="Wood product (no EPD)",TRANSPOSE({"m3";"kg"}),IF('Project&amp;DataInput'!$G10="Other products (no EPD)",TRANSPOSE({"m3";"kg"}),"")))</f>
        <v>m3</v>
      </c>
    </row>
    <row r="11" spans="1:2" x14ac:dyDescent="0.3">
      <c r="A11" s="8" t="str" cm="1">
        <f t="array" ref="A11">IF('Project&amp;DataInput'!$G11="EPD available",_xlfn.XLOOKUP('Project&amp;DataInput'!$O11,EPD_Database[EPD registration number],EPD_Database[Declared unit]),IF('Project&amp;DataInput'!$G11="Wood product (no EPD)",TRANSPOSE({"m3";"kg"}),IF('Project&amp;DataInput'!$G11="Other products (no EPD)",TRANSPOSE({"m3";"kg"}),"")))</f>
        <v/>
      </c>
    </row>
    <row r="12" spans="1:2" x14ac:dyDescent="0.3">
      <c r="A12" s="8" t="str" cm="1">
        <f t="array" ref="A12">IF('Project&amp;DataInput'!$G12="EPD available",_xlfn.XLOOKUP('Project&amp;DataInput'!$O12,EPD_Database[EPD registration number],EPD_Database[Declared unit]),IF('Project&amp;DataInput'!$G12="Wood product (no EPD)",TRANSPOSE({"m3";"kg"}),IF('Project&amp;DataInput'!$G12="Other products (no EPD)",TRANSPOSE({"m3";"kg"}),"")))</f>
        <v/>
      </c>
    </row>
    <row r="13" spans="1:2" x14ac:dyDescent="0.3">
      <c r="A13" s="8" t="str" cm="1">
        <f t="array" ref="A13">IF('Project&amp;DataInput'!$G13="EPD available",_xlfn.XLOOKUP('Project&amp;DataInput'!$O13,EPD_Database[EPD registration number],EPD_Database[Declared unit]),IF('Project&amp;DataInput'!$G13="Wood product (no EPD)",TRANSPOSE({"m3";"kg"}),IF('Project&amp;DataInput'!$G13="Other products (no EPD)",TRANSPOSE({"m3";"kg"}),"")))</f>
        <v/>
      </c>
    </row>
    <row r="14" spans="1:2" x14ac:dyDescent="0.3">
      <c r="A14" s="8" t="str" cm="1">
        <f t="array" ref="A14">IF('Project&amp;DataInput'!$G14="EPD available",_xlfn.XLOOKUP('Project&amp;DataInput'!$O14,EPD_Database[EPD registration number],EPD_Database[Declared unit]),IF('Project&amp;DataInput'!$G14="Wood product (no EPD)",TRANSPOSE({"m3";"kg"}),IF('Project&amp;DataInput'!$G14="Other products (no EPD)",TRANSPOSE({"m3";"kg"}),"")))</f>
        <v/>
      </c>
    </row>
    <row r="15" spans="1:2" x14ac:dyDescent="0.3">
      <c r="A15" s="8" t="str" cm="1">
        <f t="array" ref="A15">IF('Project&amp;DataInput'!$G15="EPD available",_xlfn.XLOOKUP('Project&amp;DataInput'!$O15,EPD_Database[EPD registration number],EPD_Database[Declared unit]),IF('Project&amp;DataInput'!$G15="Wood product (no EPD)",TRANSPOSE({"m3";"kg"}),IF('Project&amp;DataInput'!$G15="Other products (no EPD)",TRANSPOSE({"m3";"kg"}),"")))</f>
        <v/>
      </c>
    </row>
    <row r="16" spans="1:2" x14ac:dyDescent="0.3">
      <c r="A16" s="8" t="str" cm="1">
        <f t="array" ref="A16">IF('Project&amp;DataInput'!$G16="EPD available",_xlfn.XLOOKUP('Project&amp;DataInput'!$O16,EPD_Database[EPD registration number],EPD_Database[Declared unit]),IF('Project&amp;DataInput'!$G16="Wood product (no EPD)",TRANSPOSE({"m3";"kg"}),IF('Project&amp;DataInput'!$G16="Other products (no EPD)",TRANSPOSE({"m3";"kg"}),"")))</f>
        <v/>
      </c>
    </row>
    <row r="17" spans="1:1" x14ac:dyDescent="0.3">
      <c r="A17" s="8" t="str" cm="1">
        <f t="array" ref="A17">IF('Project&amp;DataInput'!$G17="EPD available",_xlfn.XLOOKUP('Project&amp;DataInput'!$O17,EPD_Database[EPD registration number],EPD_Database[Declared unit]),IF('Project&amp;DataInput'!$G17="Wood product (no EPD)",TRANSPOSE({"m3";"kg"}),IF('Project&amp;DataInput'!$G17="Other products (no EPD)",TRANSPOSE({"m3";"kg"}),"")))</f>
        <v/>
      </c>
    </row>
    <row r="18" spans="1:1" x14ac:dyDescent="0.3">
      <c r="A18" s="8" t="str" cm="1">
        <f t="array" ref="A18">IF('Project&amp;DataInput'!$G18="EPD available",_xlfn.XLOOKUP('Project&amp;DataInput'!$O18,EPD_Database[EPD registration number],EPD_Database[Declared unit]),IF('Project&amp;DataInput'!$G18="Wood product (no EPD)",TRANSPOSE({"m3";"kg"}),IF('Project&amp;DataInput'!$G18="Other products (no EPD)",TRANSPOSE({"m3";"kg"}),"")))</f>
        <v/>
      </c>
    </row>
    <row r="19" spans="1:1" x14ac:dyDescent="0.3">
      <c r="A19" s="8" t="str" cm="1">
        <f t="array" ref="A19">IF('Project&amp;DataInput'!$G19="EPD available",_xlfn.XLOOKUP('Project&amp;DataInput'!$O19,EPD_Database[EPD registration number],EPD_Database[Declared unit]),IF('Project&amp;DataInput'!$G19="Wood product (no EPD)",TRANSPOSE({"m3";"kg"}),IF('Project&amp;DataInput'!$G19="Other products (no EPD)",TRANSPOSE({"m3";"kg"}),"")))</f>
        <v/>
      </c>
    </row>
    <row r="20" spans="1:1" x14ac:dyDescent="0.3">
      <c r="A20" s="8" t="str" cm="1">
        <f t="array" ref="A20">IF('Project&amp;DataInput'!$G20="EPD available",_xlfn.XLOOKUP('Project&amp;DataInput'!$O20,EPD_Database[EPD registration number],EPD_Database[Declared unit]),IF('Project&amp;DataInput'!$G20="Wood product (no EPD)",TRANSPOSE({"m3";"kg"}),IF('Project&amp;DataInput'!$G20="Other products (no EPD)",TRANSPOSE({"m3";"kg"}),"")))</f>
        <v/>
      </c>
    </row>
    <row r="21" spans="1:1" x14ac:dyDescent="0.3">
      <c r="A21" s="8" t="str" cm="1">
        <f t="array" ref="A21">IF('Project&amp;DataInput'!$G21="EPD available",_xlfn.XLOOKUP('Project&amp;DataInput'!$O21,EPD_Database[EPD registration number],EPD_Database[Declared unit]),IF('Project&amp;DataInput'!$G21="Wood product (no EPD)",TRANSPOSE({"m3";"kg"}),IF('Project&amp;DataInput'!$G21="Other products (no EPD)",TRANSPOSE({"m3";"kg"}),"")))</f>
        <v/>
      </c>
    </row>
    <row r="22" spans="1:1" x14ac:dyDescent="0.3">
      <c r="A22" s="8" t="str" cm="1">
        <f t="array" ref="A22">IF('Project&amp;DataInput'!$G22="EPD available",_xlfn.XLOOKUP('Project&amp;DataInput'!$O22,EPD_Database[EPD registration number],EPD_Database[Declared unit]),IF('Project&amp;DataInput'!$G22="Wood product (no EPD)",TRANSPOSE({"m3";"kg"}),IF('Project&amp;DataInput'!$G22="Other products (no EPD)",TRANSPOSE({"m3";"kg"}),"")))</f>
        <v/>
      </c>
    </row>
    <row r="23" spans="1:1" x14ac:dyDescent="0.3">
      <c r="A23" s="8" t="str" cm="1">
        <f t="array" ref="A23">IF('Project&amp;DataInput'!$G23="EPD available",_xlfn.XLOOKUP('Project&amp;DataInput'!$O23,EPD_Database[EPD registration number],EPD_Database[Declared unit]),IF('Project&amp;DataInput'!$G23="Wood product (no EPD)",TRANSPOSE({"m3";"kg"}),IF('Project&amp;DataInput'!$G23="Other products (no EPD)",TRANSPOSE({"m3";"kg"}),"")))</f>
        <v/>
      </c>
    </row>
    <row r="24" spans="1:1" x14ac:dyDescent="0.3">
      <c r="A24" s="8" t="str" cm="1">
        <f t="array" ref="A24">IF('Project&amp;DataInput'!$G24="EPD available",_xlfn.XLOOKUP('Project&amp;DataInput'!$O24,EPD_Database[EPD registration number],EPD_Database[Declared unit]),IF('Project&amp;DataInput'!$G24="Wood product (no EPD)",TRANSPOSE({"m3";"kg"}),IF('Project&amp;DataInput'!$G24="Other products (no EPD)",TRANSPOSE({"m3";"kg"}),"")))</f>
        <v/>
      </c>
    </row>
    <row r="25" spans="1:1" x14ac:dyDescent="0.3">
      <c r="A25" s="8" t="str" cm="1">
        <f t="array" ref="A25">IF('Project&amp;DataInput'!$G25="EPD available",_xlfn.XLOOKUP('Project&amp;DataInput'!$O25,EPD_Database[EPD registration number],EPD_Database[Declared unit]),IF('Project&amp;DataInput'!$G25="Wood product (no EPD)",TRANSPOSE({"m3";"kg"}),IF('Project&amp;DataInput'!$G25="Other products (no EPD)",TRANSPOSE({"m3";"kg"}),"")))</f>
        <v/>
      </c>
    </row>
    <row r="26" spans="1:1" x14ac:dyDescent="0.3">
      <c r="A26" s="8" t="str" cm="1">
        <f t="array" ref="A26">IF('Project&amp;DataInput'!$G26="EPD available",_xlfn.XLOOKUP('Project&amp;DataInput'!$O26,EPD_Database[EPD registration number],EPD_Database[Declared unit]),IF('Project&amp;DataInput'!$G26="Wood product (no EPD)",TRANSPOSE({"m3";"kg"}),IF('Project&amp;DataInput'!$G26="Other products (no EPD)",TRANSPOSE({"m3";"kg"}),"")))</f>
        <v/>
      </c>
    </row>
    <row r="27" spans="1:1" x14ac:dyDescent="0.3">
      <c r="A27" s="8" t="str" cm="1">
        <f t="array" ref="A27">IF('Project&amp;DataInput'!$G27="EPD available",_xlfn.XLOOKUP('Project&amp;DataInput'!$O27,EPD_Database[EPD registration number],EPD_Database[Declared unit]),IF('Project&amp;DataInput'!$G27="Wood product (no EPD)",TRANSPOSE({"m3";"kg"}),IF('Project&amp;DataInput'!$G27="Other products (no EPD)",TRANSPOSE({"m3";"kg"}),"")))</f>
        <v/>
      </c>
    </row>
    <row r="28" spans="1:1" x14ac:dyDescent="0.3">
      <c r="A28" s="8" t="str" cm="1">
        <f t="array" ref="A28">IF('Project&amp;DataInput'!$G28="EPD available",_xlfn.XLOOKUP('Project&amp;DataInput'!$O28,EPD_Database[EPD registration number],EPD_Database[Declared unit]),IF('Project&amp;DataInput'!$G28="Wood product (no EPD)",TRANSPOSE({"m3";"kg"}),IF('Project&amp;DataInput'!$G28="Other products (no EPD)",TRANSPOSE({"m3";"kg"}),"")))</f>
        <v/>
      </c>
    </row>
    <row r="29" spans="1:1" x14ac:dyDescent="0.3">
      <c r="A29" s="8" t="str" cm="1">
        <f t="array" ref="A29">IF('Project&amp;DataInput'!$G29="EPD available",_xlfn.XLOOKUP('Project&amp;DataInput'!$O29,EPD_Database[EPD registration number],EPD_Database[Declared unit]),IF('Project&amp;DataInput'!$G29="Wood product (no EPD)",TRANSPOSE({"m3";"kg"}),IF('Project&amp;DataInput'!$G29="Other products (no EPD)",TRANSPOSE({"m3";"kg"}),"")))</f>
        <v/>
      </c>
    </row>
    <row r="30" spans="1:1" x14ac:dyDescent="0.3">
      <c r="A30" s="8" t="str" cm="1">
        <f t="array" ref="A30">IF('Project&amp;DataInput'!$G30="EPD available",_xlfn.XLOOKUP('Project&amp;DataInput'!$O30,EPD_Database[EPD registration number],EPD_Database[Declared unit]),IF('Project&amp;DataInput'!$G30="Wood product (no EPD)",TRANSPOSE({"m3";"kg"}),IF('Project&amp;DataInput'!$G30="Other products (no EPD)",TRANSPOSE({"m3";"kg"}),"")))</f>
        <v/>
      </c>
    </row>
    <row r="31" spans="1:1" x14ac:dyDescent="0.3">
      <c r="A31" s="8" t="str" cm="1">
        <f t="array" ref="A31">IF('Project&amp;DataInput'!$G31="EPD available",_xlfn.XLOOKUP('Project&amp;DataInput'!$O31,EPD_Database[EPD registration number],EPD_Database[Declared unit]),IF('Project&amp;DataInput'!$G31="Wood product (no EPD)",TRANSPOSE({"m3";"kg"}),IF('Project&amp;DataInput'!$G31="Other products (no EPD)",TRANSPOSE({"m3";"kg"}),"")))</f>
        <v/>
      </c>
    </row>
    <row r="32" spans="1:1" x14ac:dyDescent="0.3">
      <c r="A32" s="8" t="str" cm="1">
        <f t="array" ref="A32">IF('Project&amp;DataInput'!$G32="EPD available",_xlfn.XLOOKUP('Project&amp;DataInput'!$O32,EPD_Database[EPD registration number],EPD_Database[Declared unit]),IF('Project&amp;DataInput'!$G32="Wood product (no EPD)",TRANSPOSE({"m3";"kg"}),IF('Project&amp;DataInput'!$G32="Other products (no EPD)",TRANSPOSE({"m3";"kg"}),"")))</f>
        <v/>
      </c>
    </row>
    <row r="33" spans="1:1" x14ac:dyDescent="0.3">
      <c r="A33" s="8" t="str" cm="1">
        <f t="array" ref="A33">IF('Project&amp;DataInput'!$G33="EPD available",_xlfn.XLOOKUP('Project&amp;DataInput'!$O33,EPD_Database[EPD registration number],EPD_Database[Declared unit]),IF('Project&amp;DataInput'!$G33="Wood product (no EPD)",TRANSPOSE({"m3";"kg"}),IF('Project&amp;DataInput'!$G33="Other products (no EPD)",TRANSPOSE({"m3";"kg"}),"")))</f>
        <v/>
      </c>
    </row>
    <row r="34" spans="1:1" x14ac:dyDescent="0.3">
      <c r="A34" s="8" t="str" cm="1">
        <f t="array" ref="A34">IF('Project&amp;DataInput'!$G34="EPD available",_xlfn.XLOOKUP('Project&amp;DataInput'!$O34,EPD_Database[EPD registration number],EPD_Database[Declared unit]),IF('Project&amp;DataInput'!$G34="Wood product (no EPD)",TRANSPOSE({"m3";"kg"}),IF('Project&amp;DataInput'!$G34="Other products (no EPD)",TRANSPOSE({"m3";"kg"}),"")))</f>
        <v/>
      </c>
    </row>
    <row r="35" spans="1:1" x14ac:dyDescent="0.3">
      <c r="A35" s="8" t="str" cm="1">
        <f t="array" ref="A35">IF('Project&amp;DataInput'!$G35="EPD available",_xlfn.XLOOKUP('Project&amp;DataInput'!$O35,EPD_Database[EPD registration number],EPD_Database[Declared unit]),IF('Project&amp;DataInput'!$G35="Wood product (no EPD)",TRANSPOSE({"m3";"kg"}),IF('Project&amp;DataInput'!$G35="Other products (no EPD)",TRANSPOSE({"m3";"kg"}),"")))</f>
        <v/>
      </c>
    </row>
    <row r="36" spans="1:1" x14ac:dyDescent="0.3">
      <c r="A36" s="8" t="str" cm="1">
        <f t="array" ref="A36">IF('Project&amp;DataInput'!$G36="EPD available",_xlfn.XLOOKUP('Project&amp;DataInput'!$O36,EPD_Database[EPD registration number],EPD_Database[Declared unit]),IF('Project&amp;DataInput'!$G36="Wood product (no EPD)",TRANSPOSE({"m3";"kg"}),IF('Project&amp;DataInput'!$G36="Other products (no EPD)",TRANSPOSE({"m3";"kg"}),"")))</f>
        <v/>
      </c>
    </row>
    <row r="37" spans="1:1" x14ac:dyDescent="0.3">
      <c r="A37" s="8" t="str" cm="1">
        <f t="array" ref="A37">IF('Project&amp;DataInput'!$G37="EPD available",_xlfn.XLOOKUP('Project&amp;DataInput'!$O37,EPD_Database[EPD registration number],EPD_Database[Declared unit]),IF('Project&amp;DataInput'!$G37="Wood product (no EPD)",TRANSPOSE({"m3";"kg"}),IF('Project&amp;DataInput'!$G37="Other products (no EPD)",TRANSPOSE({"m3";"kg"}),"")))</f>
        <v/>
      </c>
    </row>
    <row r="38" spans="1:1" x14ac:dyDescent="0.3">
      <c r="A38" s="8" t="str" cm="1">
        <f t="array" ref="A38">IF('Project&amp;DataInput'!$G38="EPD available",_xlfn.XLOOKUP('Project&amp;DataInput'!$O38,EPD_Database[EPD registration number],EPD_Database[Declared unit]),IF('Project&amp;DataInput'!$G38="Wood product (no EPD)",TRANSPOSE({"m3";"kg"}),IF('Project&amp;DataInput'!$G38="Other products (no EPD)",TRANSPOSE({"m3";"kg"}),"")))</f>
        <v/>
      </c>
    </row>
    <row r="39" spans="1:1" x14ac:dyDescent="0.3">
      <c r="A39" s="8" t="str" cm="1">
        <f t="array" ref="A39">IF('Project&amp;DataInput'!$G39="EPD available",_xlfn.XLOOKUP('Project&amp;DataInput'!$O39,EPD_Database[EPD registration number],EPD_Database[Declared unit]),IF('Project&amp;DataInput'!$G39="Wood product (no EPD)",TRANSPOSE({"m3";"kg"}),IF('Project&amp;DataInput'!$G39="Other products (no EPD)",TRANSPOSE({"m3";"kg"}),"")))</f>
        <v/>
      </c>
    </row>
    <row r="40" spans="1:1" x14ac:dyDescent="0.3">
      <c r="A40" s="8" t="str" cm="1">
        <f t="array" ref="A40">IF('Project&amp;DataInput'!$G40="EPD available",_xlfn.XLOOKUP('Project&amp;DataInput'!$O40,EPD_Database[EPD registration number],EPD_Database[Declared unit]),IF('Project&amp;DataInput'!$G40="Wood product (no EPD)",TRANSPOSE({"m3";"kg"}),IF('Project&amp;DataInput'!$G40="Other products (no EPD)",TRANSPOSE({"m3";"kg"}),"")))</f>
        <v/>
      </c>
    </row>
    <row r="41" spans="1:1" x14ac:dyDescent="0.3">
      <c r="A41" s="8" t="str" cm="1">
        <f t="array" ref="A41">IF('Project&amp;DataInput'!$G41="EPD available",_xlfn.XLOOKUP('Project&amp;DataInput'!$O41,EPD_Database[EPD registration number],EPD_Database[Declared unit]),IF('Project&amp;DataInput'!$G41="Wood product (no EPD)",TRANSPOSE({"m3";"kg"}),IF('Project&amp;DataInput'!$G41="Other products (no EPD)",TRANSPOSE({"m3";"kg"}),"")))</f>
        <v/>
      </c>
    </row>
    <row r="42" spans="1:1" x14ac:dyDescent="0.3">
      <c r="A42" s="8" t="str" cm="1">
        <f t="array" ref="A42">IF('Project&amp;DataInput'!$G42="EPD available",_xlfn.XLOOKUP('Project&amp;DataInput'!$O42,EPD_Database[EPD registration number],EPD_Database[Declared unit]),IF('Project&amp;DataInput'!$G42="Wood product (no EPD)",TRANSPOSE({"m3";"kg"}),IF('Project&amp;DataInput'!$G42="Other products (no EPD)",TRANSPOSE({"m3";"kg"}),"")))</f>
        <v/>
      </c>
    </row>
    <row r="43" spans="1:1" x14ac:dyDescent="0.3">
      <c r="A43" s="8" t="str" cm="1">
        <f t="array" ref="A43">IF('Project&amp;DataInput'!$G43="EPD available",_xlfn.XLOOKUP('Project&amp;DataInput'!$O43,EPD_Database[EPD registration number],EPD_Database[Declared unit]),IF('Project&amp;DataInput'!$G43="Wood product (no EPD)",TRANSPOSE({"m3";"kg"}),IF('Project&amp;DataInput'!$G43="Other products (no EPD)",TRANSPOSE({"m3";"kg"}),"")))</f>
        <v/>
      </c>
    </row>
    <row r="44" spans="1:1" x14ac:dyDescent="0.3">
      <c r="A44" s="8" t="str" cm="1">
        <f t="array" ref="A44">IF('Project&amp;DataInput'!$G44="EPD available",_xlfn.XLOOKUP('Project&amp;DataInput'!$O44,EPD_Database[EPD registration number],EPD_Database[Declared unit]),IF('Project&amp;DataInput'!$G44="Wood product (no EPD)",TRANSPOSE({"m3";"kg"}),IF('Project&amp;DataInput'!$G44="Other products (no EPD)",TRANSPOSE({"m3";"kg"}),"")))</f>
        <v/>
      </c>
    </row>
    <row r="45" spans="1:1" x14ac:dyDescent="0.3">
      <c r="A45" s="8" t="str" cm="1">
        <f t="array" ref="A45">IF('Project&amp;DataInput'!$G45="EPD available",_xlfn.XLOOKUP('Project&amp;DataInput'!$O45,EPD_Database[EPD registration number],EPD_Database[Declared unit]),IF('Project&amp;DataInput'!$G45="Wood product (no EPD)",TRANSPOSE({"m3";"kg"}),IF('Project&amp;DataInput'!$G45="Other products (no EPD)",TRANSPOSE({"m3";"kg"}),"")))</f>
        <v/>
      </c>
    </row>
    <row r="46" spans="1:1" x14ac:dyDescent="0.3">
      <c r="A46" s="8" t="str" cm="1">
        <f t="array" ref="A46">IF('Project&amp;DataInput'!$G46="EPD available",_xlfn.XLOOKUP('Project&amp;DataInput'!$O46,EPD_Database[EPD registration number],EPD_Database[Declared unit]),IF('Project&amp;DataInput'!$G46="Wood product (no EPD)",TRANSPOSE({"m3";"kg"}),IF('Project&amp;DataInput'!$G46="Other products (no EPD)",TRANSPOSE({"m3";"kg"}),"")))</f>
        <v/>
      </c>
    </row>
    <row r="47" spans="1:1" x14ac:dyDescent="0.3">
      <c r="A47" s="8" t="str" cm="1">
        <f t="array" ref="A47">IF('Project&amp;DataInput'!$G47="EPD available",_xlfn.XLOOKUP('Project&amp;DataInput'!$O47,EPD_Database[EPD registration number],EPD_Database[Declared unit]),IF('Project&amp;DataInput'!$G47="Wood product (no EPD)",TRANSPOSE({"m3";"kg"}),IF('Project&amp;DataInput'!$G47="Other products (no EPD)",TRANSPOSE({"m3";"kg"}),"")))</f>
        <v/>
      </c>
    </row>
    <row r="48" spans="1:1" x14ac:dyDescent="0.3">
      <c r="A48" s="8" t="str" cm="1">
        <f t="array" ref="A48">IF('Project&amp;DataInput'!$G48="EPD available",_xlfn.XLOOKUP('Project&amp;DataInput'!$O48,EPD_Database[EPD registration number],EPD_Database[Declared unit]),IF('Project&amp;DataInput'!$G48="Wood product (no EPD)",TRANSPOSE({"m3";"kg"}),IF('Project&amp;DataInput'!$G48="Other products (no EPD)",TRANSPOSE({"m3";"kg"}),"")))</f>
        <v/>
      </c>
    </row>
    <row r="49" spans="1:1" x14ac:dyDescent="0.3">
      <c r="A49" s="8" t="str" cm="1">
        <f t="array" ref="A49">IF('Project&amp;DataInput'!$G49="EPD available",_xlfn.XLOOKUP('Project&amp;DataInput'!$O49,EPD_Database[EPD registration number],EPD_Database[Declared unit]),IF('Project&amp;DataInput'!$G49="Wood product (no EPD)",TRANSPOSE({"m3";"kg"}),IF('Project&amp;DataInput'!$G49="Other products (no EPD)",TRANSPOSE({"m3";"kg"}),"")))</f>
        <v/>
      </c>
    </row>
    <row r="50" spans="1:1" x14ac:dyDescent="0.3">
      <c r="A50" s="8" t="str" cm="1">
        <f t="array" ref="A50">IF('Project&amp;DataInput'!$G50="EPD available",_xlfn.XLOOKUP('Project&amp;DataInput'!$O50,EPD_Database[EPD registration number],EPD_Database[Declared unit]),IF('Project&amp;DataInput'!$G50="Wood product (no EPD)",TRANSPOSE({"m3";"kg"}),IF('Project&amp;DataInput'!$G50="Other products (no EPD)",TRANSPOSE({"m3";"kg"}),"")))</f>
        <v/>
      </c>
    </row>
    <row r="51" spans="1:1" x14ac:dyDescent="0.3">
      <c r="A51" s="8" t="str" cm="1">
        <f t="array" ref="A51">IF('Project&amp;DataInput'!$G51="EPD available",_xlfn.XLOOKUP('Project&amp;DataInput'!$O51,EPD_Database[EPD registration number],EPD_Database[Declared unit]),IF('Project&amp;DataInput'!$G51="Wood product (no EPD)",TRANSPOSE({"m3";"kg"}),IF('Project&amp;DataInput'!$G51="Other products (no EPD)",TRANSPOSE({"m3";"kg"}),"")))</f>
        <v/>
      </c>
    </row>
    <row r="52" spans="1:1" x14ac:dyDescent="0.3">
      <c r="A52" s="8" t="str" cm="1">
        <f t="array" ref="A52">IF('Project&amp;DataInput'!$G52="EPD available",_xlfn.XLOOKUP('Project&amp;DataInput'!$O52,EPD_Database[EPD registration number],EPD_Database[Declared unit]),IF('Project&amp;DataInput'!$G52="Wood product (no EPD)",TRANSPOSE({"m3";"kg"}),IF('Project&amp;DataInput'!$G52="Other products (no EPD)",TRANSPOSE({"m3";"kg"}),"")))</f>
        <v/>
      </c>
    </row>
    <row r="53" spans="1:1" x14ac:dyDescent="0.3">
      <c r="A53" s="8" t="str" cm="1">
        <f t="array" ref="A53">IF('Project&amp;DataInput'!$G53="EPD available",_xlfn.XLOOKUP('Project&amp;DataInput'!$O53,EPD_Database[EPD registration number],EPD_Database[Declared unit]),IF('Project&amp;DataInput'!$G53="Wood product (no EPD)",TRANSPOSE({"m3";"kg"}),IF('Project&amp;DataInput'!$G53="Other products (no EPD)",TRANSPOSE({"m3";"kg"}),"")))</f>
        <v/>
      </c>
    </row>
    <row r="54" spans="1:1" x14ac:dyDescent="0.3">
      <c r="A54" s="8" t="str" cm="1">
        <f t="array" ref="A54">IF('Project&amp;DataInput'!$G54="EPD available",_xlfn.XLOOKUP('Project&amp;DataInput'!$O54,EPD_Database[EPD registration number],EPD_Database[Declared unit]),IF('Project&amp;DataInput'!$G54="Wood product (no EPD)",TRANSPOSE({"m3";"kg"}),IF('Project&amp;DataInput'!$G54="Other products (no EPD)",TRANSPOSE({"m3";"kg"}),"")))</f>
        <v/>
      </c>
    </row>
    <row r="55" spans="1:1" x14ac:dyDescent="0.3">
      <c r="A55" s="8" t="str" cm="1">
        <f t="array" ref="A55">IF('Project&amp;DataInput'!$G55="EPD available",_xlfn.XLOOKUP('Project&amp;DataInput'!$O55,EPD_Database[EPD registration number],EPD_Database[Declared unit]),IF('Project&amp;DataInput'!$G55="Wood product (no EPD)",TRANSPOSE({"m3";"kg"}),IF('Project&amp;DataInput'!$G55="Other products (no EPD)",TRANSPOSE({"m3";"kg"}),"")))</f>
        <v/>
      </c>
    </row>
    <row r="56" spans="1:1" x14ac:dyDescent="0.3">
      <c r="A56" s="8" t="str" cm="1">
        <f t="array" ref="A56">IF('Project&amp;DataInput'!$G56="EPD available",_xlfn.XLOOKUP('Project&amp;DataInput'!$O56,EPD_Database[EPD registration number],EPD_Database[Declared unit]),IF('Project&amp;DataInput'!$G56="Wood product (no EPD)",TRANSPOSE({"m3";"kg"}),IF('Project&amp;DataInput'!$G56="Other products (no EPD)",TRANSPOSE({"m3";"kg"}),"")))</f>
        <v/>
      </c>
    </row>
    <row r="57" spans="1:1" x14ac:dyDescent="0.3">
      <c r="A57" s="8" t="str" cm="1">
        <f t="array" ref="A57">IF('Project&amp;DataInput'!$G57="EPD available",_xlfn.XLOOKUP('Project&amp;DataInput'!$O57,EPD_Database[EPD registration number],EPD_Database[Declared unit]),IF('Project&amp;DataInput'!$G57="Wood product (no EPD)",TRANSPOSE({"m3";"kg"}),IF('Project&amp;DataInput'!$G57="Other products (no EPD)",TRANSPOSE({"m3";"kg"}),"")))</f>
        <v/>
      </c>
    </row>
    <row r="58" spans="1:1" x14ac:dyDescent="0.3">
      <c r="A58" s="8" t="str" cm="1">
        <f t="array" ref="A58">IF('Project&amp;DataInput'!$G58="EPD available",_xlfn.XLOOKUP('Project&amp;DataInput'!$O58,EPD_Database[EPD registration number],EPD_Database[Declared unit]),IF('Project&amp;DataInput'!$G58="Wood product (no EPD)",TRANSPOSE({"m3";"kg"}),IF('Project&amp;DataInput'!$G58="Other products (no EPD)",TRANSPOSE({"m3";"kg"}),"")))</f>
        <v/>
      </c>
    </row>
    <row r="59" spans="1:1" x14ac:dyDescent="0.3">
      <c r="A59" s="8" t="str" cm="1">
        <f t="array" ref="A59">IF('Project&amp;DataInput'!$G59="EPD available",_xlfn.XLOOKUP('Project&amp;DataInput'!$O59,EPD_Database[EPD registration number],EPD_Database[Declared unit]),IF('Project&amp;DataInput'!$G59="Wood product (no EPD)",TRANSPOSE({"m3";"kg"}),IF('Project&amp;DataInput'!$G59="Other products (no EPD)",TRANSPOSE({"m3";"kg"}),"")))</f>
        <v/>
      </c>
    </row>
    <row r="60" spans="1:1" x14ac:dyDescent="0.3">
      <c r="A60" s="8" t="str" cm="1">
        <f t="array" ref="A60">IF('Project&amp;DataInput'!$G60="EPD available",_xlfn.XLOOKUP('Project&amp;DataInput'!$O60,EPD_Database[EPD registration number],EPD_Database[Declared unit]),IF('Project&amp;DataInput'!$G60="Wood product (no EPD)",TRANSPOSE({"m3";"kg"}),IF('Project&amp;DataInput'!$G60="Other products (no EPD)",TRANSPOSE({"m3";"kg"}),"")))</f>
        <v/>
      </c>
    </row>
    <row r="61" spans="1:1" x14ac:dyDescent="0.3">
      <c r="A61" s="8" t="str" cm="1">
        <f t="array" ref="A61">IF('Project&amp;DataInput'!$G61="EPD available",_xlfn.XLOOKUP('Project&amp;DataInput'!$O61,EPD_Database[EPD registration number],EPD_Database[Declared unit]),IF('Project&amp;DataInput'!$G61="Wood product (no EPD)",TRANSPOSE({"m3";"kg"}),IF('Project&amp;DataInput'!$G61="Other products (no EPD)",TRANSPOSE({"m3";"kg"}),"")))</f>
        <v/>
      </c>
    </row>
    <row r="62" spans="1:1" x14ac:dyDescent="0.3">
      <c r="A62" s="8" t="str" cm="1">
        <f t="array" ref="A62">IF('Project&amp;DataInput'!$G62="EPD available",_xlfn.XLOOKUP('Project&amp;DataInput'!$O62,EPD_Database[EPD registration number],EPD_Database[Declared unit]),IF('Project&amp;DataInput'!$G62="Wood product (no EPD)",TRANSPOSE({"m3";"kg"}),IF('Project&amp;DataInput'!$G62="Other products (no EPD)",TRANSPOSE({"m3";"kg"}),"")))</f>
        <v/>
      </c>
    </row>
    <row r="63" spans="1:1" x14ac:dyDescent="0.3">
      <c r="A63" s="8" t="str" cm="1">
        <f t="array" ref="A63">IF('Project&amp;DataInput'!$G63="EPD available",_xlfn.XLOOKUP('Project&amp;DataInput'!$O63,EPD_Database[EPD registration number],EPD_Database[Declared unit]),IF('Project&amp;DataInput'!$G63="Wood product (no EPD)",TRANSPOSE({"m3";"kg"}),IF('Project&amp;DataInput'!$G63="Other products (no EPD)",TRANSPOSE({"m3";"kg"}),"")))</f>
        <v/>
      </c>
    </row>
    <row r="64" spans="1:1" x14ac:dyDescent="0.3">
      <c r="A64" s="8" t="str" cm="1">
        <f t="array" ref="A64">IF('Project&amp;DataInput'!$G64="EPD available",_xlfn.XLOOKUP('Project&amp;DataInput'!$O64,EPD_Database[EPD registration number],EPD_Database[Declared unit]),IF('Project&amp;DataInput'!$G64="Wood product (no EPD)",TRANSPOSE({"m3";"kg"}),IF('Project&amp;DataInput'!$G64="Other products (no EPD)",TRANSPOSE({"m3";"kg"}),"")))</f>
        <v/>
      </c>
    </row>
    <row r="65" spans="1:1" x14ac:dyDescent="0.3">
      <c r="A65" s="8" t="str" cm="1">
        <f t="array" ref="A65">IF('Project&amp;DataInput'!$G65="EPD available",_xlfn.XLOOKUP('Project&amp;DataInput'!$O65,EPD_Database[EPD registration number],EPD_Database[Declared unit]),IF('Project&amp;DataInput'!$G65="Wood product (no EPD)",TRANSPOSE({"m3";"kg"}),IF('Project&amp;DataInput'!$G65="Other products (no EPD)",TRANSPOSE({"m3";"kg"}),"")))</f>
        <v/>
      </c>
    </row>
    <row r="66" spans="1:1" x14ac:dyDescent="0.3">
      <c r="A66" s="8" t="str" cm="1">
        <f t="array" ref="A66">IF('Project&amp;DataInput'!$G66="EPD available",_xlfn.XLOOKUP('Project&amp;DataInput'!$O66,EPD_Database[EPD registration number],EPD_Database[Declared unit]),IF('Project&amp;DataInput'!$G66="Wood product (no EPD)",TRANSPOSE({"m3";"kg"}),IF('Project&amp;DataInput'!$G66="Other products (no EPD)",TRANSPOSE({"m3";"kg"}),"")))</f>
        <v/>
      </c>
    </row>
    <row r="67" spans="1:1" x14ac:dyDescent="0.3">
      <c r="A67" s="8" t="str" cm="1">
        <f t="array" ref="A67">IF('Project&amp;DataInput'!$G67="EPD available",_xlfn.XLOOKUP('Project&amp;DataInput'!$O67,EPD_Database[EPD registration number],EPD_Database[Declared unit]),IF('Project&amp;DataInput'!$G67="Wood product (no EPD)",TRANSPOSE({"m3";"kg"}),IF('Project&amp;DataInput'!$G67="Other products (no EPD)",TRANSPOSE({"m3";"kg"}),"")))</f>
        <v/>
      </c>
    </row>
    <row r="68" spans="1:1" x14ac:dyDescent="0.3">
      <c r="A68" s="8" t="str" cm="1">
        <f t="array" ref="A68">IF('Project&amp;DataInput'!$G68="EPD available",_xlfn.XLOOKUP('Project&amp;DataInput'!$O68,EPD_Database[EPD registration number],EPD_Database[Declared unit]),IF('Project&amp;DataInput'!$G68="Wood product (no EPD)",TRANSPOSE({"m3";"kg"}),IF('Project&amp;DataInput'!$G68="Other products (no EPD)",TRANSPOSE({"m3";"kg"}),"")))</f>
        <v/>
      </c>
    </row>
    <row r="69" spans="1:1" x14ac:dyDescent="0.3">
      <c r="A69" s="8" t="str" cm="1">
        <f t="array" ref="A69">IF('Project&amp;DataInput'!$G69="EPD available",_xlfn.XLOOKUP('Project&amp;DataInput'!$O69,EPD_Database[EPD registration number],EPD_Database[Declared unit]),IF('Project&amp;DataInput'!$G69="Wood product (no EPD)",TRANSPOSE({"m3";"kg"}),IF('Project&amp;DataInput'!$G69="Other products (no EPD)",TRANSPOSE({"m3";"kg"}),"")))</f>
        <v/>
      </c>
    </row>
    <row r="70" spans="1:1" x14ac:dyDescent="0.3">
      <c r="A70" s="8" t="str" cm="1">
        <f t="array" ref="A70">IF('Project&amp;DataInput'!$G70="EPD available",_xlfn.XLOOKUP('Project&amp;DataInput'!$O70,EPD_Database[EPD registration number],EPD_Database[Declared unit]),IF('Project&amp;DataInput'!$G70="Wood product (no EPD)",TRANSPOSE({"m3";"kg"}),IF('Project&amp;DataInput'!$G70="Other products (no EPD)",TRANSPOSE({"m3";"kg"}),"")))</f>
        <v/>
      </c>
    </row>
    <row r="71" spans="1:1" x14ac:dyDescent="0.3">
      <c r="A71" s="8" t="str" cm="1">
        <f t="array" ref="A71">IF('Project&amp;DataInput'!$G71="EPD available",_xlfn.XLOOKUP('Project&amp;DataInput'!$O71,EPD_Database[EPD registration number],EPD_Database[Declared unit]),IF('Project&amp;DataInput'!$G71="Wood product (no EPD)",TRANSPOSE({"m3";"kg"}),IF('Project&amp;DataInput'!$G71="Other products (no EPD)",TRANSPOSE({"m3";"kg"}),"")))</f>
        <v/>
      </c>
    </row>
    <row r="72" spans="1:1" x14ac:dyDescent="0.3">
      <c r="A72" s="8" t="str" cm="1">
        <f t="array" ref="A72">IF('Project&amp;DataInput'!$G72="EPD available",_xlfn.XLOOKUP('Project&amp;DataInput'!$O72,EPD_Database[EPD registration number],EPD_Database[Declared unit]),IF('Project&amp;DataInput'!$G72="Wood product (no EPD)",TRANSPOSE({"m3";"kg"}),IF('Project&amp;DataInput'!$G72="Other products (no EPD)",TRANSPOSE({"m3";"kg"}),"")))</f>
        <v/>
      </c>
    </row>
    <row r="73" spans="1:1" x14ac:dyDescent="0.3">
      <c r="A73" s="8" t="str" cm="1">
        <f t="array" ref="A73">IF('Project&amp;DataInput'!$G73="EPD available",_xlfn.XLOOKUP('Project&amp;DataInput'!$O73,EPD_Database[EPD registration number],EPD_Database[Declared unit]),IF('Project&amp;DataInput'!$G73="Wood product (no EPD)",TRANSPOSE({"m3";"kg"}),IF('Project&amp;DataInput'!$G73="Other products (no EPD)",TRANSPOSE({"m3";"kg"}),"")))</f>
        <v/>
      </c>
    </row>
    <row r="74" spans="1:1" x14ac:dyDescent="0.3">
      <c r="A74" s="8" t="str" cm="1">
        <f t="array" ref="A74">IF('Project&amp;DataInput'!$G74="EPD available",_xlfn.XLOOKUP('Project&amp;DataInput'!$O74,EPD_Database[EPD registration number],EPD_Database[Declared unit]),IF('Project&amp;DataInput'!$G74="Wood product (no EPD)",TRANSPOSE({"m3";"kg"}),IF('Project&amp;DataInput'!$G74="Other products (no EPD)",TRANSPOSE({"m3";"kg"}),"")))</f>
        <v/>
      </c>
    </row>
    <row r="75" spans="1:1" x14ac:dyDescent="0.3">
      <c r="A75" s="8" t="str" cm="1">
        <f t="array" ref="A75">IF('Project&amp;DataInput'!$G75="EPD available",_xlfn.XLOOKUP('Project&amp;DataInput'!$O75,EPD_Database[EPD registration number],EPD_Database[Declared unit]),IF('Project&amp;DataInput'!$G75="Wood product (no EPD)",TRANSPOSE({"m3";"kg"}),IF('Project&amp;DataInput'!$G75="Other products (no EPD)",TRANSPOSE({"m3";"kg"}),"")))</f>
        <v/>
      </c>
    </row>
    <row r="76" spans="1:1" x14ac:dyDescent="0.3">
      <c r="A76" s="8" t="str" cm="1">
        <f t="array" ref="A76">IF('Project&amp;DataInput'!$G76="EPD available",_xlfn.XLOOKUP('Project&amp;DataInput'!$O76,EPD_Database[EPD registration number],EPD_Database[Declared unit]),IF('Project&amp;DataInput'!$G76="Wood product (no EPD)",TRANSPOSE({"m3";"kg"}),IF('Project&amp;DataInput'!$G76="Other products (no EPD)",TRANSPOSE({"m3";"kg"}),"")))</f>
        <v/>
      </c>
    </row>
    <row r="77" spans="1:1" x14ac:dyDescent="0.3">
      <c r="A77" s="8" t="str" cm="1">
        <f t="array" ref="A77">IF('Project&amp;DataInput'!$G77="EPD available",_xlfn.XLOOKUP('Project&amp;DataInput'!$O77,EPD_Database[EPD registration number],EPD_Database[Declared unit]),IF('Project&amp;DataInput'!$G77="Wood product (no EPD)",TRANSPOSE({"m3";"kg"}),IF('Project&amp;DataInput'!$G77="Other products (no EPD)",TRANSPOSE({"m3";"kg"}),"")))</f>
        <v/>
      </c>
    </row>
    <row r="78" spans="1:1" x14ac:dyDescent="0.3">
      <c r="A78" s="8" t="str" cm="1">
        <f t="array" ref="A78">IF('Project&amp;DataInput'!$G78="EPD available",_xlfn.XLOOKUP('Project&amp;DataInput'!$O78,EPD_Database[EPD registration number],EPD_Database[Declared unit]),IF('Project&amp;DataInput'!$G78="Wood product (no EPD)",TRANSPOSE({"m3";"kg"}),IF('Project&amp;DataInput'!$G78="Other products (no EPD)",TRANSPOSE({"m3";"kg"}),"")))</f>
        <v/>
      </c>
    </row>
    <row r="79" spans="1:1" x14ac:dyDescent="0.3">
      <c r="A79" s="8" t="str" cm="1">
        <f t="array" ref="A79">IF('Project&amp;DataInput'!$G79="EPD available",_xlfn.XLOOKUP('Project&amp;DataInput'!$O79,EPD_Database[EPD registration number],EPD_Database[Declared unit]),IF('Project&amp;DataInput'!$G79="Wood product (no EPD)",TRANSPOSE({"m3";"kg"}),IF('Project&amp;DataInput'!$G79="Other products (no EPD)",TRANSPOSE({"m3";"kg"}),"")))</f>
        <v/>
      </c>
    </row>
    <row r="80" spans="1:1" x14ac:dyDescent="0.3">
      <c r="A80" s="8" t="str" cm="1">
        <f t="array" ref="A80">IF('Project&amp;DataInput'!$G80="EPD available",_xlfn.XLOOKUP('Project&amp;DataInput'!$O80,EPD_Database[EPD registration number],EPD_Database[Declared unit]),IF('Project&amp;DataInput'!$G80="Wood product (no EPD)",TRANSPOSE({"m3";"kg"}),IF('Project&amp;DataInput'!$G80="Other products (no EPD)",TRANSPOSE({"m3";"kg"}),"")))</f>
        <v/>
      </c>
    </row>
    <row r="81" spans="1:1" x14ac:dyDescent="0.3">
      <c r="A81" s="8" t="str" cm="1">
        <f t="array" ref="A81">IF('Project&amp;DataInput'!$G81="EPD available",_xlfn.XLOOKUP('Project&amp;DataInput'!$O81,EPD_Database[EPD registration number],EPD_Database[Declared unit]),IF('Project&amp;DataInput'!$G81="Wood product (no EPD)",TRANSPOSE({"m3";"kg"}),IF('Project&amp;DataInput'!$G81="Other products (no EPD)",TRANSPOSE({"m3";"kg"}),"")))</f>
        <v/>
      </c>
    </row>
    <row r="82" spans="1:1" x14ac:dyDescent="0.3">
      <c r="A82" s="8" t="str" cm="1">
        <f t="array" ref="A82">IF('Project&amp;DataInput'!$G82="EPD available",_xlfn.XLOOKUP('Project&amp;DataInput'!$O82,EPD_Database[EPD registration number],EPD_Database[Declared unit]),IF('Project&amp;DataInput'!$G82="Wood product (no EPD)",TRANSPOSE({"m3";"kg"}),IF('Project&amp;DataInput'!$G82="Other products (no EPD)",TRANSPOSE({"m3";"kg"}),"")))</f>
        <v/>
      </c>
    </row>
    <row r="83" spans="1:1" x14ac:dyDescent="0.3">
      <c r="A83" s="8" t="str" cm="1">
        <f t="array" ref="A83">IF('Project&amp;DataInput'!$G83="EPD available",_xlfn.XLOOKUP('Project&amp;DataInput'!$O83,EPD_Database[EPD registration number],EPD_Database[Declared unit]),IF('Project&amp;DataInput'!$G83="Wood product (no EPD)",TRANSPOSE({"m3";"kg"}),IF('Project&amp;DataInput'!$G83="Other products (no EPD)",TRANSPOSE({"m3";"kg"}),"")))</f>
        <v/>
      </c>
    </row>
    <row r="84" spans="1:1" x14ac:dyDescent="0.3">
      <c r="A84" s="8" t="str" cm="1">
        <f t="array" ref="A84">IF('Project&amp;DataInput'!$G84="EPD available",_xlfn.XLOOKUP('Project&amp;DataInput'!$O84,EPD_Database[EPD registration number],EPD_Database[Declared unit]),IF('Project&amp;DataInput'!$G84="Wood product (no EPD)",TRANSPOSE({"m3";"kg"}),IF('Project&amp;DataInput'!$G84="Other products (no EPD)",TRANSPOSE({"m3";"kg"}),"")))</f>
        <v/>
      </c>
    </row>
    <row r="85" spans="1:1" x14ac:dyDescent="0.3">
      <c r="A85" s="8" t="str" cm="1">
        <f t="array" ref="A85">IF('Project&amp;DataInput'!$G85="EPD available",_xlfn.XLOOKUP('Project&amp;DataInput'!$O85,EPD_Database[EPD registration number],EPD_Database[Declared unit]),IF('Project&amp;DataInput'!$G85="Wood product (no EPD)",TRANSPOSE({"m3";"kg"}),IF('Project&amp;DataInput'!$G85="Other products (no EPD)",TRANSPOSE({"m3";"kg"}),"")))</f>
        <v/>
      </c>
    </row>
    <row r="86" spans="1:1" x14ac:dyDescent="0.3">
      <c r="A86" s="8" t="str" cm="1">
        <f t="array" ref="A86">IF('Project&amp;DataInput'!$G86="EPD available",_xlfn.XLOOKUP('Project&amp;DataInput'!$O86,EPD_Database[EPD registration number],EPD_Database[Declared unit]),IF('Project&amp;DataInput'!$G86="Wood product (no EPD)",TRANSPOSE({"m3";"kg"}),IF('Project&amp;DataInput'!$G86="Other products (no EPD)",TRANSPOSE({"m3";"kg"}),"")))</f>
        <v/>
      </c>
    </row>
    <row r="87" spans="1:1" x14ac:dyDescent="0.3">
      <c r="A87" s="8" t="str" cm="1">
        <f t="array" ref="A87">IF('Project&amp;DataInput'!$G87="EPD available",_xlfn.XLOOKUP('Project&amp;DataInput'!$O87,EPD_Database[EPD registration number],EPD_Database[Declared unit]),IF('Project&amp;DataInput'!$G87="Wood product (no EPD)",TRANSPOSE({"m3";"kg"}),IF('Project&amp;DataInput'!$G87="Other products (no EPD)",TRANSPOSE({"m3";"kg"}),"")))</f>
        <v/>
      </c>
    </row>
    <row r="88" spans="1:1" x14ac:dyDescent="0.3">
      <c r="A88" s="8" t="str" cm="1">
        <f t="array" ref="A88">IF('Project&amp;DataInput'!$G88="EPD available",_xlfn.XLOOKUP('Project&amp;DataInput'!$O88,EPD_Database[EPD registration number],EPD_Database[Declared unit]),IF('Project&amp;DataInput'!$G88="Wood product (no EPD)",TRANSPOSE({"m3";"kg"}),IF('Project&amp;DataInput'!$G88="Other products (no EPD)",TRANSPOSE({"m3";"kg"}),"")))</f>
        <v/>
      </c>
    </row>
    <row r="89" spans="1:1" x14ac:dyDescent="0.3">
      <c r="A89" s="8" t="str" cm="1">
        <f t="array" ref="A89">IF('Project&amp;DataInput'!$G89="EPD available",_xlfn.XLOOKUP('Project&amp;DataInput'!$O89,EPD_Database[EPD registration number],EPD_Database[Declared unit]),IF('Project&amp;DataInput'!$G89="Wood product (no EPD)",TRANSPOSE({"m3";"kg"}),IF('Project&amp;DataInput'!$G89="Other products (no EPD)",TRANSPOSE({"m3";"kg"}),"")))</f>
        <v/>
      </c>
    </row>
    <row r="90" spans="1:1" x14ac:dyDescent="0.3">
      <c r="A90" s="8" t="str" cm="1">
        <f t="array" ref="A90">IF('Project&amp;DataInput'!$G90="EPD available",_xlfn.XLOOKUP('Project&amp;DataInput'!$O90,EPD_Database[EPD registration number],EPD_Database[Declared unit]),IF('Project&amp;DataInput'!$G90="Wood product (no EPD)",TRANSPOSE({"m3";"kg"}),IF('Project&amp;DataInput'!$G90="Other products (no EPD)",TRANSPOSE({"m3";"kg"}),"")))</f>
        <v/>
      </c>
    </row>
    <row r="91" spans="1:1" x14ac:dyDescent="0.3">
      <c r="A91" s="8" t="str" cm="1">
        <f t="array" ref="A91">IF('Project&amp;DataInput'!$G91="EPD available",_xlfn.XLOOKUP('Project&amp;DataInput'!$O91,EPD_Database[EPD registration number],EPD_Database[Declared unit]),IF('Project&amp;DataInput'!$G91="Wood product (no EPD)",TRANSPOSE({"m3";"kg"}),IF('Project&amp;DataInput'!$G91="Other products (no EPD)",TRANSPOSE({"m3";"kg"}),"")))</f>
        <v/>
      </c>
    </row>
    <row r="92" spans="1:1" x14ac:dyDescent="0.3">
      <c r="A92" s="8" t="str" cm="1">
        <f t="array" ref="A92">IF('Project&amp;DataInput'!$G92="EPD available",_xlfn.XLOOKUP('Project&amp;DataInput'!$O92,EPD_Database[EPD registration number],EPD_Database[Declared unit]),IF('Project&amp;DataInput'!$G92="Wood product (no EPD)",TRANSPOSE({"m3";"kg"}),IF('Project&amp;DataInput'!$G92="Other products (no EPD)",TRANSPOSE({"m3";"kg"}),"")))</f>
        <v/>
      </c>
    </row>
    <row r="93" spans="1:1" x14ac:dyDescent="0.3">
      <c r="A93" s="8" t="str" cm="1">
        <f t="array" ref="A93">IF('Project&amp;DataInput'!$G93="EPD available",_xlfn.XLOOKUP('Project&amp;DataInput'!$O93,EPD_Database[EPD registration number],EPD_Database[Declared unit]),IF('Project&amp;DataInput'!$G93="Wood product (no EPD)",TRANSPOSE({"m3";"kg"}),IF('Project&amp;DataInput'!$G93="Other products (no EPD)",TRANSPOSE({"m3";"kg"}),"")))</f>
        <v/>
      </c>
    </row>
    <row r="94" spans="1:1" x14ac:dyDescent="0.3">
      <c r="A94" s="8" t="str" cm="1">
        <f t="array" ref="A94">IF('Project&amp;DataInput'!$G94="EPD available",_xlfn.XLOOKUP('Project&amp;DataInput'!$O94,EPD_Database[EPD registration number],EPD_Database[Declared unit]),IF('Project&amp;DataInput'!$G94="Wood product (no EPD)",TRANSPOSE({"m3";"kg"}),IF('Project&amp;DataInput'!$G94="Other products (no EPD)",TRANSPOSE({"m3";"kg"}),"")))</f>
        <v/>
      </c>
    </row>
    <row r="95" spans="1:1" x14ac:dyDescent="0.3">
      <c r="A95" s="8" t="str" cm="1">
        <f t="array" ref="A95">IF('Project&amp;DataInput'!$G95="EPD available",_xlfn.XLOOKUP('Project&amp;DataInput'!$O95,EPD_Database[EPD registration number],EPD_Database[Declared unit]),IF('Project&amp;DataInput'!$G95="Wood product (no EPD)",TRANSPOSE({"m3";"kg"}),IF('Project&amp;DataInput'!$G95="Other products (no EPD)",TRANSPOSE({"m3";"kg"}),"")))</f>
        <v/>
      </c>
    </row>
    <row r="96" spans="1:1" x14ac:dyDescent="0.3">
      <c r="A96" s="8" t="str" cm="1">
        <f t="array" ref="A96">IF('Project&amp;DataInput'!$G96="EPD available",_xlfn.XLOOKUP('Project&amp;DataInput'!$O96,EPD_Database[EPD registration number],EPD_Database[Declared unit]),IF('Project&amp;DataInput'!$G96="Wood product (no EPD)",TRANSPOSE({"m3";"kg"}),IF('Project&amp;DataInput'!$G96="Other products (no EPD)",TRANSPOSE({"m3";"kg"}),"")))</f>
        <v/>
      </c>
    </row>
    <row r="97" spans="1:1" x14ac:dyDescent="0.3">
      <c r="A97" s="8" t="str" cm="1">
        <f t="array" ref="A97">IF('Project&amp;DataInput'!$G97="EPD available",_xlfn.XLOOKUP('Project&amp;DataInput'!$O97,EPD_Database[EPD registration number],EPD_Database[Declared unit]),IF('Project&amp;DataInput'!$G97="Wood product (no EPD)",TRANSPOSE({"m3";"kg"}),IF('Project&amp;DataInput'!$G97="Other products (no EPD)",TRANSPOSE({"m3";"kg"}),"")))</f>
        <v/>
      </c>
    </row>
    <row r="98" spans="1:1" x14ac:dyDescent="0.3">
      <c r="A98" s="8" t="str" cm="1">
        <f t="array" ref="A98">IF('Project&amp;DataInput'!$G98="EPD available",_xlfn.XLOOKUP('Project&amp;DataInput'!$O98,EPD_Database[EPD registration number],EPD_Database[Declared unit]),IF('Project&amp;DataInput'!$G98="Wood product (no EPD)",TRANSPOSE({"m3";"kg"}),IF('Project&amp;DataInput'!$G98="Other products (no EPD)",TRANSPOSE({"m3";"kg"}),"")))</f>
        <v/>
      </c>
    </row>
    <row r="99" spans="1:1" x14ac:dyDescent="0.3">
      <c r="A99" s="8" t="str" cm="1">
        <f t="array" ref="A99">IF('Project&amp;DataInput'!$G99="EPD available",_xlfn.XLOOKUP('Project&amp;DataInput'!$O99,EPD_Database[EPD registration number],EPD_Database[Declared unit]),IF('Project&amp;DataInput'!$G99="Wood product (no EPD)",TRANSPOSE({"m3";"kg"}),IF('Project&amp;DataInput'!$G99="Other products (no EPD)",TRANSPOSE({"m3";"kg"}),"")))</f>
        <v/>
      </c>
    </row>
    <row r="100" spans="1:1" x14ac:dyDescent="0.3">
      <c r="A100" s="8" t="str" cm="1">
        <f t="array" ref="A100">IF('Project&amp;DataInput'!$G100="EPD available",_xlfn.XLOOKUP('Project&amp;DataInput'!$O100,EPD_Database[EPD registration number],EPD_Database[Declared unit]),IF('Project&amp;DataInput'!$G100="Wood product (no EPD)",TRANSPOSE({"m3";"kg"}),IF('Project&amp;DataInput'!$G100="Other products (no EPD)",TRANSPOSE({"m3";"kg"}),"")))</f>
        <v/>
      </c>
    </row>
    <row r="101" spans="1:1" x14ac:dyDescent="0.3">
      <c r="A101" s="8" t="str" cm="1">
        <f t="array" ref="A101">IF('Project&amp;DataInput'!$G101="EPD available",_xlfn.XLOOKUP('Project&amp;DataInput'!$O101,EPD_Database[EPD registration number],EPD_Database[Declared unit]),IF('Project&amp;DataInput'!$G101="Wood product (no EPD)",TRANSPOSE({"m3";"kg"}),IF('Project&amp;DataInput'!$G101="Other products (no EPD)",TRANSPOSE({"m3";"kg"}),"")))</f>
        <v/>
      </c>
    </row>
  </sheetData>
  <sheetProtection algorithmName="SHA-512" hashValue="Ct9nZpLP8wMQmCQ/VubDc0bnO/dlJomZwdGzYhRywKxOChdTsxNrTmKLLXg8aWipReyXfuhhPJCyyuakhekLCQ==" saltValue="vsxsNbW/fvQPFeM2uOelDg==" spinCount="100000"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3A338-8CB4-4DA9-A156-812DDCBB967F}">
  <sheetPr>
    <tabColor theme="5"/>
  </sheetPr>
  <dimension ref="A1:H109"/>
  <sheetViews>
    <sheetView topLeftCell="A7" zoomScale="118" zoomScaleNormal="130" workbookViewId="0">
      <selection activeCell="D13" sqref="D13"/>
    </sheetView>
  </sheetViews>
  <sheetFormatPr defaultRowHeight="14.4" x14ac:dyDescent="0.3"/>
  <cols>
    <col min="1" max="1" width="45.44140625" customWidth="1"/>
    <col min="2" max="2" width="44.5546875" customWidth="1"/>
    <col min="3" max="3" width="10.6640625" bestFit="1" customWidth="1"/>
    <col min="4" max="4" width="19.109375" customWidth="1"/>
    <col min="5" max="5" width="19.5546875" customWidth="1"/>
    <col min="6" max="6" width="12.6640625" customWidth="1"/>
  </cols>
  <sheetData>
    <row r="1" spans="1:8" x14ac:dyDescent="0.3">
      <c r="A1" s="9" t="s">
        <v>365</v>
      </c>
      <c r="B1" s="9" t="s">
        <v>364</v>
      </c>
      <c r="C1" s="9" t="s">
        <v>363</v>
      </c>
      <c r="D1" s="9" t="s">
        <v>362</v>
      </c>
    </row>
    <row r="2" spans="1:8" ht="15.6" x14ac:dyDescent="0.35">
      <c r="A2" s="73" t="s">
        <v>349</v>
      </c>
      <c r="B2" s="75" t="s">
        <v>374</v>
      </c>
      <c r="C2" s="74"/>
      <c r="D2" s="73"/>
    </row>
    <row r="3" spans="1:8" ht="30" customHeight="1" x14ac:dyDescent="0.3">
      <c r="A3" s="73"/>
      <c r="B3" s="76" t="str">
        <f>IF(OR(ISBLANK('Project&amp;DataInput'!$B$17),ISBLANK(GFA)),"",_xlfn.CONCAT("= -1/1000 x ",BSF," x ",GFA," = "))</f>
        <v xml:space="preserve">= -1/1000 x 10 x 3183 = </v>
      </c>
      <c r="C3" s="84" cm="1">
        <f t="array" ref="C3">-1/1000*BSF*GFA</f>
        <v>-31.830000000000002</v>
      </c>
      <c r="D3" s="77" t="s">
        <v>352</v>
      </c>
    </row>
    <row r="4" spans="1:8" ht="15.6" x14ac:dyDescent="0.35">
      <c r="A4" s="73" t="s">
        <v>350</v>
      </c>
      <c r="B4" s="75" t="s">
        <v>373</v>
      </c>
      <c r="C4" s="74"/>
      <c r="D4" s="73"/>
    </row>
    <row r="5" spans="1:8" ht="39.9" customHeight="1" x14ac:dyDescent="0.3">
      <c r="A5" s="73"/>
      <c r="B5" s="76" t="str">
        <f>IF(CSC_total=0,"",_xlfn.CONCAT("= 1/1000 x ",ROUND(CSC_total,2)," = "))</f>
        <v xml:space="preserve">= 1/1000 x -815046,25 = </v>
      </c>
      <c r="C5" s="84">
        <f>1/1000*CSC_total</f>
        <v>-815.04624838333336</v>
      </c>
      <c r="D5" s="77" t="s">
        <v>352</v>
      </c>
    </row>
    <row r="6" spans="1:8" ht="15.6" x14ac:dyDescent="0.35">
      <c r="A6" s="73" t="s">
        <v>351</v>
      </c>
      <c r="B6" s="75" t="s">
        <v>372</v>
      </c>
      <c r="C6" s="74"/>
      <c r="D6" s="73"/>
    </row>
    <row r="7" spans="1:8" ht="30" customHeight="1" x14ac:dyDescent="0.3">
      <c r="A7" s="73"/>
      <c r="B7" s="109" t="s">
        <v>407</v>
      </c>
      <c r="C7" s="84">
        <f>0</f>
        <v>0</v>
      </c>
      <c r="D7" s="77" t="s">
        <v>352</v>
      </c>
    </row>
    <row r="8" spans="1:8" x14ac:dyDescent="0.3">
      <c r="A8" s="72" t="s">
        <v>86</v>
      </c>
      <c r="B8" s="76" t="s">
        <v>408</v>
      </c>
      <c r="C8" s="74"/>
      <c r="D8" s="73"/>
    </row>
    <row r="9" spans="1:8" ht="15.6" x14ac:dyDescent="0.35">
      <c r="B9" s="76" t="str">
        <f>IF(OR(CR_baseline=0,CR_total=0),"",_xlfn.CONCAT("= ",ROUND(CR_baseline,2)," - ",ROUND(CR_total,2)," - ",ROUND(GHG_increase,2)," = "))</f>
        <v xml:space="preserve">= -31,83 - -815,05 - 0 = </v>
      </c>
      <c r="C9" s="84">
        <f>CR_baseline-CR_total-GHG_increase</f>
        <v>783.21624838333332</v>
      </c>
      <c r="D9" s="73" t="s">
        <v>352</v>
      </c>
    </row>
    <row r="11" spans="1:8" ht="15.6" x14ac:dyDescent="0.35">
      <c r="D11" s="7" t="s">
        <v>355</v>
      </c>
      <c r="E11" s="13">
        <f>SUM(CalculationModule[Total biogenic carbon (CSC) '[kg CO2e']])</f>
        <v>-815046.24838333332</v>
      </c>
      <c r="F11" t="s">
        <v>415</v>
      </c>
      <c r="H11" s="13">
        <f>MIN(F:F)</f>
        <v>75</v>
      </c>
    </row>
    <row r="12" spans="1:8" ht="30" x14ac:dyDescent="0.35">
      <c r="A12" t="s">
        <v>357</v>
      </c>
      <c r="B12" t="s">
        <v>6</v>
      </c>
      <c r="C12" s="10" t="s">
        <v>354</v>
      </c>
      <c r="D12" s="10" t="s">
        <v>424</v>
      </c>
      <c r="E12" s="10" t="s">
        <v>367</v>
      </c>
      <c r="F12" s="10" t="s">
        <v>353</v>
      </c>
      <c r="G12" t="s">
        <v>431</v>
      </c>
      <c r="H12" t="s">
        <v>345</v>
      </c>
    </row>
    <row r="13" spans="1:8" x14ac:dyDescent="0.3">
      <c r="A13" s="11" t="str">
        <f>'Project&amp;DataInput'!$O2</f>
        <v>SHR-24.0004</v>
      </c>
      <c r="B13" s="11" t="str">
        <f>_xlfn.IFNA(_xlfn.XLOOKUP(CalculationModule[[#This Row],[EPD number]],EPD_Database[EPD registration number],EPD_Database[Product name]),IF('Project&amp;DataInput'!$I2=0,"",'Project&amp;DataInput'!$I2))</f>
        <v>CLT (Cross Laminated Timber)</v>
      </c>
      <c r="C13" s="11" t="str">
        <f>_xlfn.CONCAT('Project&amp;DataInput'!$J2," ",'Project&amp;DataInput'!$K2)</f>
        <v>641,136 m3</v>
      </c>
      <c r="D13" s="12">
        <f>IF('Project&amp;DataInput'!$G2="EPD available",_xlfn.XLOOKUP(CalculationModule[[#This Row],[EPD number]],EPD_Database[EPD registration number],EPD_Database[A1/A1-A3 Biogenic carbon content]),
IF('Project&amp;DataInput'!$G2="Wood product (no EPD)",-1*IF('Project&amp;DataInput'!$K2="kg",1,_xlfn.XLOOKUP(CalculationModule[[#This Row],[Product name]],Wood_Database[Wood species],Wood_Database[Density w 12% moisture (kg/m³)]))*_xlfn.XLOOKUP(CalculationModule[[#This Row],[Product name]],Wood_Database[Wood species],Wood_Database[Mean estimated CO2]),
IF('Project&amp;DataInput'!$G2="Other products (no EPD)",IF(_xlfn.XLOOKUP(CalculationModule[[#This Row],[Product name]],OtherProducts_Database[Product],OtherProducts_Database[CO2-storage (kgCO2e/kg)])&lt;0,1,-1)*IF('Project&amp;DataInput'!$K2="kg",1,_xlfn.XLOOKUP(CalculationModule[[#This Row],[Product name]],OtherProducts_Database[Product],OtherProducts_Database[Density (kg/m3)]))*_xlfn.XLOOKUP(CalculationModule[[#This Row],[Product name]],OtherProducts_Database[Product],OtherProducts_Database[CO2-storage (kgCO2e/kg)]),"")))</f>
        <v>-732.2</v>
      </c>
      <c r="E13" s="11">
        <f>IFERROR('Project&amp;DataInput'!$J2*CalculationModule[[#This Row],[Carbon content 
'[kg CO2e/unit']]],"")</f>
        <v>-469439.77919999999</v>
      </c>
      <c r="F13" s="11">
        <f>IF(IF('Project&amp;DataInput'!$G2="EPD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'Project&amp;DataInput'!$L2)+'Project&amp;DataInput'!$M2*'Project&amp;DataInput'!$N2=0,"",
IF('Project&amp;DataInput'!$G2="EPD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'Project&amp;DataInput'!$L2)+'Project&amp;DataInput'!$M2*'Project&amp;DataInput'!$N2)</f>
        <v>75</v>
      </c>
      <c r="G13" s="11" t="str">
        <f>IF('Project&amp;DataInput'!$D2=0,"",'Project&amp;DataInput'!$D2)</f>
        <v>Structural: CLT or LVL</v>
      </c>
      <c r="H13" s="11" t="str">
        <f>IF('Project&amp;DataInput'!$E2=0,"",'Project&amp;DataInput'!$E2)</f>
        <v>Frames and walls</v>
      </c>
    </row>
    <row r="14" spans="1:8" x14ac:dyDescent="0.3">
      <c r="A14" s="11" t="str">
        <f>'Project&amp;DataInput'!$O3</f>
        <v>SHR-24.0004</v>
      </c>
      <c r="B14" s="11" t="str">
        <f>_xlfn.IFNA(_xlfn.XLOOKUP(CalculationModule[[#This Row],[EPD number]],EPD_Database[EPD registration number],EPD_Database[Product name]),IF('Project&amp;DataInput'!$I3=0,"",'Project&amp;DataInput'!$I3))</f>
        <v>CLT (Cross Laminated Timber)</v>
      </c>
      <c r="C14" s="11" t="str">
        <f>_xlfn.CONCAT('Project&amp;DataInput'!$J3," ",'Project&amp;DataInput'!$K3)</f>
        <v>153,792 m3</v>
      </c>
      <c r="D14" s="12">
        <f>IF('Project&amp;DataInput'!$G3="EPD available",_xlfn.XLOOKUP(CalculationModule[[#This Row],[EPD number]],EPD_Database[EPD registration number],EPD_Database[A1/A1-A3 Biogenic carbon content]),
IF('Project&amp;DataInput'!$G3="Wood product (no EPD)",-1*IF('Project&amp;DataInput'!$K3="kg",1,_xlfn.XLOOKUP(CalculationModule[[#This Row],[Product name]],Wood_Database[Wood species],Wood_Database[Density w 12% moisture (kg/m³)]))*_xlfn.XLOOKUP(CalculationModule[[#This Row],[Product name]],Wood_Database[Wood species],Wood_Database[Mean estimated CO2]),
IF('Project&amp;DataInput'!$G3="Other products (no EPD)",IF(_xlfn.XLOOKUP(CalculationModule[[#This Row],[Product name]],OtherProducts_Database[Product],OtherProducts_Database[CO2-storage (kgCO2e/kg)])&lt;0,1,-1)*IF('Project&amp;DataInput'!$K3="kg",1,_xlfn.XLOOKUP(CalculationModule[[#This Row],[Product name]],OtherProducts_Database[Product],OtherProducts_Database[Density (kg/m3)]))*_xlfn.XLOOKUP(CalculationModule[[#This Row],[Product name]],OtherProducts_Database[Product],OtherProducts_Database[CO2-storage (kgCO2e/kg)]),"")))</f>
        <v>-732.2</v>
      </c>
      <c r="E14" s="11">
        <f>IFERROR('Project&amp;DataInput'!$J3*CalculationModule[[#This Row],[Carbon content 
'[kg CO2e/unit']]],"")</f>
        <v>-112606.50240000001</v>
      </c>
      <c r="F14" s="11">
        <f>IF(IF('Project&amp;DataInput'!$G3="EPD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'Project&amp;DataInput'!$L3)+'Project&amp;DataInput'!$M3*'Project&amp;DataInput'!$N3=0,"",
IF('Project&amp;DataInput'!$G3="EPD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'Project&amp;DataInput'!$L3)+'Project&amp;DataInput'!$M3*'Project&amp;DataInput'!$N3)</f>
        <v>75</v>
      </c>
      <c r="G14" s="11" t="str">
        <f>IF('Project&amp;DataInput'!$D3=0,"",'Project&amp;DataInput'!$D3)</f>
        <v>Structural: CLT or LVL</v>
      </c>
      <c r="H14" s="11" t="str">
        <f>IF('Project&amp;DataInput'!$E3=0,"",'Project&amp;DataInput'!$E3)</f>
        <v>Ceilings</v>
      </c>
    </row>
    <row r="15" spans="1:8" x14ac:dyDescent="0.3">
      <c r="A15" s="11" t="str">
        <f>'Project&amp;DataInput'!$O4</f>
        <v/>
      </c>
      <c r="B15" s="11" t="str">
        <f>_xlfn.IFNA(_xlfn.XLOOKUP(CalculationModule[[#This Row],[EPD number]],EPD_Database[EPD registration number],EPD_Database[Product name]),IF('Project&amp;DataInput'!$I4=0,"",'Project&amp;DataInput'!$I4))</f>
        <v>Vuren (Picea spp)</v>
      </c>
      <c r="C15" s="11" t="str">
        <f>_xlfn.CONCAT('Project&amp;DataInput'!$J4," ",'Project&amp;DataInput'!$K4)</f>
        <v>164 m3</v>
      </c>
      <c r="D15" s="12">
        <f>IF('Project&amp;DataInput'!$G4="EPD available",_xlfn.XLOOKUP(CalculationModule[[#This Row],[EPD number]],EPD_Database[EPD registration number],EPD_Database[A1/A1-A3 Biogenic carbon content]),
IF('Project&amp;DataInput'!$G4="Wood product (no EPD)",-1*IF('Project&amp;DataInput'!$K4="kg",1,_xlfn.XLOOKUP(CalculationModule[[#This Row],[Product name]],Wood_Database[Wood species],Wood_Database[Density w 12% moisture (kg/m³)]))*_xlfn.XLOOKUP(CalculationModule[[#This Row],[Product name]],Wood_Database[Wood species],Wood_Database[Mean estimated CO2]),
IF('Project&amp;DataInput'!$G4="Other products (no EPD)",IF(_xlfn.XLOOKUP(CalculationModule[[#This Row],[Product name]],OtherProducts_Database[Product],OtherProducts_Database[CO2-storage (kgCO2e/kg)])&lt;0,1,-1)*IF('Project&amp;DataInput'!$K4="kg",1,_xlfn.XLOOKUP(CalculationModule[[#This Row],[Product name]],OtherProducts_Database[Product],OtherProducts_Database[Density (kg/m3)]))*_xlfn.XLOOKUP(CalculationModule[[#This Row],[Product name]],OtherProducts_Database[Product],OtherProducts_Database[CO2-storage (kgCO2e/kg)]),"")))</f>
        <v>-735.82666666666682</v>
      </c>
      <c r="E15" s="11">
        <f>IFERROR('Project&amp;DataInput'!$J4*CalculationModule[[#This Row],[Carbon content 
'[kg CO2e/unit']]],"")</f>
        <v>-120675.57333333336</v>
      </c>
      <c r="F15" s="11">
        <f>IF(IF('Project&amp;DataInput'!$G4="EPD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'Project&amp;DataInput'!$L4)+'Project&amp;DataInput'!$M4*'Project&amp;DataInput'!$N4=0,"",
IF('Project&amp;DataInput'!$G4="EPD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'Project&amp;DataInput'!$L4)+'Project&amp;DataInput'!$M4*'Project&amp;DataInput'!$N4)</f>
        <v>75</v>
      </c>
      <c r="G15" s="11" t="str">
        <f>IF('Project&amp;DataInput'!$D4=0,"",'Project&amp;DataInput'!$D4)</f>
        <v>Structural: timber/lumber</v>
      </c>
      <c r="H15" s="11" t="str">
        <f>IF('Project&amp;DataInput'!$E4=0,"",'Project&amp;DataInput'!$E4)</f>
        <v>Frames and walls</v>
      </c>
    </row>
    <row r="16" spans="1:8" x14ac:dyDescent="0.3">
      <c r="A16" s="11" t="str">
        <f>'Project&amp;DataInput'!$O5</f>
        <v/>
      </c>
      <c r="B16" s="11" t="str">
        <f>_xlfn.IFNA(_xlfn.XLOOKUP(CalculationModule[[#This Row],[EPD number]],EPD_Database[EPD registration number],EPD_Database[Product name]),IF('Project&amp;DataInput'!$I5=0,"",'Project&amp;DataInput'!$I5))</f>
        <v>Vuren (Picea spp)</v>
      </c>
      <c r="C16" s="11" t="str">
        <f>_xlfn.CONCAT('Project&amp;DataInput'!$J5," ",'Project&amp;DataInput'!$K5)</f>
        <v>18,94 m3</v>
      </c>
      <c r="D16" s="12">
        <f>IF('Project&amp;DataInput'!$G5="EPD available",_xlfn.XLOOKUP(CalculationModule[[#This Row],[EPD number]],EPD_Database[EPD registration number],EPD_Database[A1/A1-A3 Biogenic carbon content]),
IF('Project&amp;DataInput'!$G5="Wood product (no EPD)",-1*IF('Project&amp;DataInput'!$K5="kg",1,_xlfn.XLOOKUP(CalculationModule[[#This Row],[Product name]],Wood_Database[Wood species],Wood_Database[Density w 12% moisture (kg/m³)]))*_xlfn.XLOOKUP(CalculationModule[[#This Row],[Product name]],Wood_Database[Wood species],Wood_Database[Mean estimated CO2]),
IF('Project&amp;DataInput'!$G5="Other products (no EPD)",IF(_xlfn.XLOOKUP(CalculationModule[[#This Row],[Product name]],OtherProducts_Database[Product],OtherProducts_Database[CO2-storage (kgCO2e/kg)])&lt;0,1,-1)*IF('Project&amp;DataInput'!$K5="kg",1,_xlfn.XLOOKUP(CalculationModule[[#This Row],[Product name]],OtherProducts_Database[Product],OtherProducts_Database[Density (kg/m3)]))*_xlfn.XLOOKUP(CalculationModule[[#This Row],[Product name]],OtherProducts_Database[Product],OtherProducts_Database[CO2-storage (kgCO2e/kg)]),"")))</f>
        <v>-735.82666666666682</v>
      </c>
      <c r="E16" s="11">
        <f>IFERROR('Project&amp;DataInput'!$J5*CalculationModule[[#This Row],[Carbon content 
'[kg CO2e/unit']]],"")</f>
        <v>-13936.55706666667</v>
      </c>
      <c r="F16" s="11">
        <f>IF(IF('Project&amp;DataInput'!$G5="EPD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'Project&amp;DataInput'!$L5)+'Project&amp;DataInput'!$M5*'Project&amp;DataInput'!$N5=0,"",
IF('Project&amp;DataInput'!$G5="EPD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'Project&amp;DataInput'!$L5)+'Project&amp;DataInput'!$M5*'Project&amp;DataInput'!$N5)</f>
        <v>75</v>
      </c>
      <c r="G16" s="11" t="str">
        <f>IF('Project&amp;DataInput'!$D5=0,"",'Project&amp;DataInput'!$D5)</f>
        <v>Structural: timber/lumber</v>
      </c>
      <c r="H16" s="11" t="str">
        <f>IF('Project&amp;DataInput'!$E5=0,"",'Project&amp;DataInput'!$E5)</f>
        <v>Frames and walls</v>
      </c>
    </row>
    <row r="17" spans="1:8" x14ac:dyDescent="0.3">
      <c r="A17" s="11" t="str">
        <f>'Project&amp;DataInput'!$O6</f>
        <v/>
      </c>
      <c r="B17" s="11" t="str">
        <f>_xlfn.IFNA(_xlfn.XLOOKUP(CalculationModule[[#This Row],[EPD number]],EPD_Database[EPD registration number],EPD_Database[Product name]),IF('Project&amp;DataInput'!$I6=0,"",'Project&amp;DataInput'!$I6))</f>
        <v>Vuren (Picea spp)</v>
      </c>
      <c r="C17" s="11" t="str">
        <f>_xlfn.CONCAT('Project&amp;DataInput'!$J6," ",'Project&amp;DataInput'!$K6)</f>
        <v>47,93 m3</v>
      </c>
      <c r="D17" s="12">
        <f>IF('Project&amp;DataInput'!$G6="EPD available",_xlfn.XLOOKUP(CalculationModule[[#This Row],[EPD number]],EPD_Database[EPD registration number],EPD_Database[A1/A1-A3 Biogenic carbon content]),
IF('Project&amp;DataInput'!$G6="Wood product (no EPD)",-1*IF('Project&amp;DataInput'!$K6="kg",1,_xlfn.XLOOKUP(CalculationModule[[#This Row],[Product name]],Wood_Database[Wood species],Wood_Database[Density w 12% moisture (kg/m³)]))*_xlfn.XLOOKUP(CalculationModule[[#This Row],[Product name]],Wood_Database[Wood species],Wood_Database[Mean estimated CO2]),
IF('Project&amp;DataInput'!$G6="Other products (no EPD)",IF(_xlfn.XLOOKUP(CalculationModule[[#This Row],[Product name]],OtherProducts_Database[Product],OtherProducts_Database[CO2-storage (kgCO2e/kg)])&lt;0,1,-1)*IF('Project&amp;DataInput'!$K6="kg",1,_xlfn.XLOOKUP(CalculationModule[[#This Row],[Product name]],OtherProducts_Database[Product],OtherProducts_Database[Density (kg/m3)]))*_xlfn.XLOOKUP(CalculationModule[[#This Row],[Product name]],OtherProducts_Database[Product],OtherProducts_Database[CO2-storage (kgCO2e/kg)]),"")))</f>
        <v>-735.82666666666682</v>
      </c>
      <c r="E17" s="11">
        <f>IFERROR('Project&amp;DataInput'!$J6*CalculationModule[[#This Row],[Carbon content 
'[kg CO2e/unit']]],"")</f>
        <v>-35268.172133333341</v>
      </c>
      <c r="F17" s="11">
        <f>IF(IF('Project&amp;DataInput'!$G6="EPD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'Project&amp;DataInput'!$L6)+'Project&amp;DataInput'!$M6*'Project&amp;DataInput'!$N6=0,"",
IF('Project&amp;DataInput'!$G6="EPD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'Project&amp;DataInput'!$L6)+'Project&amp;DataInput'!$M6*'Project&amp;DataInput'!$N6)</f>
        <v>75</v>
      </c>
      <c r="G17" s="11" t="str">
        <f>IF('Project&amp;DataInput'!$D6=0,"",'Project&amp;DataInput'!$D6)</f>
        <v>Structural: timber/lumber</v>
      </c>
      <c r="H17" s="11" t="str">
        <f>IF('Project&amp;DataInput'!$E6=0,"",'Project&amp;DataInput'!$E6)</f>
        <v>Boards</v>
      </c>
    </row>
    <row r="18" spans="1:8" x14ac:dyDescent="0.3">
      <c r="A18" s="11" t="str">
        <f>'Project&amp;DataInput'!$O7</f>
        <v/>
      </c>
      <c r="B18" s="11" t="str">
        <f>_xlfn.IFNA(_xlfn.XLOOKUP(CalculationModule[[#This Row],[EPD number]],EPD_Database[EPD registration number],EPD_Database[Product name]),IF('Project&amp;DataInput'!$I7=0,"",'Project&amp;DataInput'!$I7))</f>
        <v>Lariks (Larix decidua)</v>
      </c>
      <c r="C18" s="11" t="str">
        <f>_xlfn.CONCAT('Project&amp;DataInput'!$J7," ",'Project&amp;DataInput'!$K7)</f>
        <v>9,1 m3</v>
      </c>
      <c r="D18" s="12">
        <f>IF('Project&amp;DataInput'!$G7="EPD available",_xlfn.XLOOKUP(CalculationModule[[#This Row],[EPD number]],EPD_Database[EPD registration number],EPD_Database[A1/A1-A3 Biogenic carbon content]),
IF('Project&amp;DataInput'!$G7="Wood product (no EPD)",-1*IF('Project&amp;DataInput'!$K7="kg",1,_xlfn.XLOOKUP(CalculationModule[[#This Row],[Product name]],Wood_Database[Wood species],Wood_Database[Density w 12% moisture (kg/m³)]))*_xlfn.XLOOKUP(CalculationModule[[#This Row],[Product name]],Wood_Database[Wood species],Wood_Database[Mean estimated CO2]),
IF('Project&amp;DataInput'!$G7="Other products (no EPD)",IF(_xlfn.XLOOKUP(CalculationModule[[#This Row],[Product name]],OtherProducts_Database[Product],OtherProducts_Database[CO2-storage (kgCO2e/kg)])&lt;0,1,-1)*IF('Project&amp;DataInput'!$K7="kg",1,_xlfn.XLOOKUP(CalculationModule[[#This Row],[Product name]],OtherProducts_Database[Product],OtherProducts_Database[Density (kg/m3)]))*_xlfn.XLOOKUP(CalculationModule[[#This Row],[Product name]],OtherProducts_Database[Product],OtherProducts_Database[CO2-storage (kgCO2e/kg)]),"")))</f>
        <v>-956.00083333333339</v>
      </c>
      <c r="E18" s="11">
        <f>IFERROR('Project&amp;DataInput'!$J7*CalculationModule[[#This Row],[Carbon content 
'[kg CO2e/unit']]],"")</f>
        <v>-8699.6075833333343</v>
      </c>
      <c r="F18" s="11">
        <f>IF(IF('Project&amp;DataInput'!$G7="EPD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'Project&amp;DataInput'!$L7)+'Project&amp;DataInput'!$M7*'Project&amp;DataInput'!$N7=0,"",
IF('Project&amp;DataInput'!$G7="EPD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'Project&amp;DataInput'!$L7)+'Project&amp;DataInput'!$M7*'Project&amp;DataInput'!$N7)</f>
        <v>75</v>
      </c>
      <c r="G18" s="11" t="str">
        <f>IF('Project&amp;DataInput'!$D7=0,"",'Project&amp;DataInput'!$D7)</f>
        <v>Structural: timber/lumber</v>
      </c>
      <c r="H18" s="11" t="str">
        <f>IF('Project&amp;DataInput'!$E7=0,"",'Project&amp;DataInput'!$E7)</f>
        <v>Planks and beams</v>
      </c>
    </row>
    <row r="19" spans="1:8" x14ac:dyDescent="0.3">
      <c r="A19" s="11" t="str">
        <f>'Project&amp;DataInput'!$O8</f>
        <v/>
      </c>
      <c r="B19" s="11" t="str">
        <f>_xlfn.IFNA(_xlfn.XLOOKUP(CalculationModule[[#This Row],[EPD number]],EPD_Database[EPD registration number],EPD_Database[Product name]),IF('Project&amp;DataInput'!$I8=0,"",'Project&amp;DataInput'!$I8))</f>
        <v>Vuren (Picea spp)</v>
      </c>
      <c r="C19" s="11" t="str">
        <f>_xlfn.CONCAT('Project&amp;DataInput'!$J8," ",'Project&amp;DataInput'!$K8)</f>
        <v>27,4 m3</v>
      </c>
      <c r="D19" s="12">
        <f>IF('Project&amp;DataInput'!$G8="EPD available",_xlfn.XLOOKUP(CalculationModule[[#This Row],[EPD number]],EPD_Database[EPD registration number],EPD_Database[A1/A1-A3 Biogenic carbon content]),
IF('Project&amp;DataInput'!$G8="Wood product (no EPD)",-1*IF('Project&amp;DataInput'!$K8="kg",1,_xlfn.XLOOKUP(CalculationModule[[#This Row],[Product name]],Wood_Database[Wood species],Wood_Database[Density w 12% moisture (kg/m³)]))*_xlfn.XLOOKUP(CalculationModule[[#This Row],[Product name]],Wood_Database[Wood species],Wood_Database[Mean estimated CO2]),
IF('Project&amp;DataInput'!$G8="Other products (no EPD)",IF(_xlfn.XLOOKUP(CalculationModule[[#This Row],[Product name]],OtherProducts_Database[Product],OtherProducts_Database[CO2-storage (kgCO2e/kg)])&lt;0,1,-1)*IF('Project&amp;DataInput'!$K8="kg",1,_xlfn.XLOOKUP(CalculationModule[[#This Row],[Product name]],OtherProducts_Database[Product],OtherProducts_Database[Density (kg/m3)]))*_xlfn.XLOOKUP(CalculationModule[[#This Row],[Product name]],OtherProducts_Database[Product],OtherProducts_Database[CO2-storage (kgCO2e/kg)]),"")))</f>
        <v>-735.82666666666682</v>
      </c>
      <c r="E19" s="11">
        <f>IFERROR('Project&amp;DataInput'!$J8*CalculationModule[[#This Row],[Carbon content 
'[kg CO2e/unit']]],"")</f>
        <v>-20161.650666666668</v>
      </c>
      <c r="F19" s="11">
        <f>IF(IF('Project&amp;DataInput'!$G8="EPD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'Project&amp;DataInput'!$L8)+'Project&amp;DataInput'!$M8*'Project&amp;DataInput'!$N8=0,"",
IF('Project&amp;DataInput'!$G8="EPD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'Project&amp;DataInput'!$L8)+'Project&amp;DataInput'!$M8*'Project&amp;DataInput'!$N8)</f>
        <v>75</v>
      </c>
      <c r="G19" s="11" t="str">
        <f>IF('Project&amp;DataInput'!$D8=0,"",'Project&amp;DataInput'!$D8)</f>
        <v>Structural: timber/lumber</v>
      </c>
      <c r="H19" s="11" t="str">
        <f>IF('Project&amp;DataInput'!$E8=0,"",'Project&amp;DataInput'!$E8)</f>
        <v>Boards</v>
      </c>
    </row>
    <row r="20" spans="1:8" x14ac:dyDescent="0.3">
      <c r="A20" s="11" t="str">
        <f>'Project&amp;DataInput'!$O9</f>
        <v/>
      </c>
      <c r="B20" s="11" t="str">
        <f>_xlfn.IFNA(_xlfn.XLOOKUP(CalculationModule[[#This Row],[EPD number]],EPD_Database[EPD registration number],EPD_Database[Product name]),IF('Project&amp;DataInput'!$I9=0,"",'Project&amp;DataInput'!$I9))</f>
        <v>Vuren (Picea spp)</v>
      </c>
      <c r="C20" s="11" t="str">
        <f>_xlfn.CONCAT('Project&amp;DataInput'!$J9," ",'Project&amp;DataInput'!$K9)</f>
        <v>40,95 m3</v>
      </c>
      <c r="D20" s="12">
        <f>IF('Project&amp;DataInput'!$G9="EPD available",_xlfn.XLOOKUP(CalculationModule[[#This Row],[EPD number]],EPD_Database[EPD registration number],EPD_Database[A1/A1-A3 Biogenic carbon content]),
IF('Project&amp;DataInput'!$G9="Wood product (no EPD)",-1*IF('Project&amp;DataInput'!$K9="kg",1,_xlfn.XLOOKUP(CalculationModule[[#This Row],[Product name]],Wood_Database[Wood species],Wood_Database[Density w 12% moisture (kg/m³)]))*_xlfn.XLOOKUP(CalculationModule[[#This Row],[Product name]],Wood_Database[Wood species],Wood_Database[Mean estimated CO2]),
IF('Project&amp;DataInput'!$G9="Other products (no EPD)",IF(_xlfn.XLOOKUP(CalculationModule[[#This Row],[Product name]],OtherProducts_Database[Product],OtherProducts_Database[CO2-storage (kgCO2e/kg)])&lt;0,1,-1)*IF('Project&amp;DataInput'!$K9="kg",1,_xlfn.XLOOKUP(CalculationModule[[#This Row],[Product name]],OtherProducts_Database[Product],OtherProducts_Database[Density (kg/m3)]))*_xlfn.XLOOKUP(CalculationModule[[#This Row],[Product name]],OtherProducts_Database[Product],OtherProducts_Database[CO2-storage (kgCO2e/kg)]),"")))</f>
        <v>-735.82666666666682</v>
      </c>
      <c r="E20" s="11">
        <f>IFERROR('Project&amp;DataInput'!$J9*CalculationModule[[#This Row],[Carbon content 
'[kg CO2e/unit']]],"")</f>
        <v>-30132.10200000001</v>
      </c>
      <c r="F20" s="11">
        <f>IF(IF('Project&amp;DataInput'!$G9="EPD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'Project&amp;DataInput'!$L9)+'Project&amp;DataInput'!$M9*'Project&amp;DataInput'!$N9=0,"",
IF('Project&amp;DataInput'!$G9="EPD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'Project&amp;DataInput'!$L9)+'Project&amp;DataInput'!$M9*'Project&amp;DataInput'!$N9)</f>
        <v>75</v>
      </c>
      <c r="G20" s="11" t="str">
        <f>IF('Project&amp;DataInput'!$D9=0,"",'Project&amp;DataInput'!$D9)</f>
        <v>Structural: timber/lumber</v>
      </c>
      <c r="H20" s="11" t="str">
        <f>IF('Project&amp;DataInput'!$E9=0,"",'Project&amp;DataInput'!$E9)</f>
        <v>Roofs</v>
      </c>
    </row>
    <row r="21" spans="1:8" x14ac:dyDescent="0.3">
      <c r="A21" s="11" t="str">
        <f>'Project&amp;DataInput'!$O10</f>
        <v>EPD-JAM-20220072-CBD1-EN</v>
      </c>
      <c r="B21" s="11" t="str">
        <f>_xlfn.IFNA(_xlfn.XLOOKUP(CalculationModule[[#This Row],[EPD number]],EPD_Database[EPD registration number],EPD_Database[Product name]),IF('Project&amp;DataInput'!$I10=0,"",'Project&amp;DataInput'!$I10))</f>
        <v>flooring element</v>
      </c>
      <c r="C21" s="11" t="str">
        <f>_xlfn.CONCAT('Project&amp;DataInput'!$J10," ",'Project&amp;DataInput'!$K10)</f>
        <v>56,68 m3</v>
      </c>
      <c r="D21" s="12">
        <f>IF('Project&amp;DataInput'!$G10="EPD available",_xlfn.XLOOKUP(CalculationModule[[#This Row],[EPD number]],EPD_Database[EPD registration number],EPD_Database[A1/A1-A3 Biogenic carbon content]),
IF('Project&amp;DataInput'!$G10="Wood product (no EPD)",-1*IF('Project&amp;DataInput'!$K10="kg",1,_xlfn.XLOOKUP(CalculationModule[[#This Row],[Product name]],Wood_Database[Wood species],Wood_Database[Density w 12% moisture (kg/m³)]))*_xlfn.XLOOKUP(CalculationModule[[#This Row],[Product name]],Wood_Database[Wood species],Wood_Database[Mean estimated CO2]),
IF('Project&amp;DataInput'!$G10="Other products (no EPD)",IF(_xlfn.XLOOKUP(CalculationModule[[#This Row],[Product name]],OtherProducts_Database[Product],OtherProducts_Database[CO2-storage (kgCO2e/kg)])&lt;0,1,-1)*IF('Project&amp;DataInput'!$K10="kg",1,_xlfn.XLOOKUP(CalculationModule[[#This Row],[Product name]],OtherProducts_Database[Product],OtherProducts_Database[Density (kg/m3)]))*_xlfn.XLOOKUP(CalculationModule[[#This Row],[Product name]],OtherProducts_Database[Product],OtherProducts_Database[CO2-storage (kgCO2e/kg)]),"")))</f>
        <v>-72.8</v>
      </c>
      <c r="E21" s="11">
        <f>IFERROR('Project&amp;DataInput'!$J10*CalculationModule[[#This Row],[Carbon content 
'[kg CO2e/unit']]],"")</f>
        <v>-4126.3040000000001</v>
      </c>
      <c r="F21" s="11">
        <f>IF(IF('Project&amp;DataInput'!$G10="EPD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'Project&amp;DataInput'!$L10)+'Project&amp;DataInput'!$M10*'Project&amp;DataInput'!$N10=0,"",
IF('Project&amp;DataInput'!$G10="EPD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'Project&amp;DataInput'!$L10)+'Project&amp;DataInput'!$M10*'Project&amp;DataInput'!$N10)</f>
        <v>75</v>
      </c>
      <c r="G21" s="11" t="str">
        <f>IF('Project&amp;DataInput'!$D10=0,"",'Project&amp;DataInput'!$D10)</f>
        <v>Fibers: wood</v>
      </c>
      <c r="H21" s="11" t="str">
        <f>IF('Project&amp;DataInput'!$E10=0,"",'Project&amp;DataInput'!$E10)</f>
        <v>Floors</v>
      </c>
    </row>
    <row r="22" spans="1:8" x14ac:dyDescent="0.3">
      <c r="A22" s="11" t="str">
        <f>'Project&amp;DataInput'!$O11</f>
        <v/>
      </c>
      <c r="B22" s="11" t="str">
        <f>_xlfn.IFNA(_xlfn.XLOOKUP(CalculationModule[[#This Row],[EPD number]],EPD_Database[EPD registration number],EPD_Database[Product name]),IF('Project&amp;DataInput'!$I11=0,"",'Project&amp;DataInput'!$I11))</f>
        <v/>
      </c>
      <c r="C22" s="11" t="str">
        <f>_xlfn.CONCAT('Project&amp;DataInput'!$J11," ",'Project&amp;DataInput'!$K11)</f>
        <v xml:space="preserve"> </v>
      </c>
      <c r="D22" s="12" t="str">
        <f>IF('Project&amp;DataInput'!$G11="EPD available",_xlfn.XLOOKUP(CalculationModule[[#This Row],[EPD number]],EPD_Database[EPD registration number],EPD_Database[A1/A1-A3 Biogenic carbon content]),
IF('Project&amp;DataInput'!$G11="Wood product (no EPD)",-1*IF('Project&amp;DataInput'!$K11="kg",1,_xlfn.XLOOKUP(CalculationModule[[#This Row],[Product name]],Wood_Database[Wood species],Wood_Database[Density w 12% moisture (kg/m³)]))*_xlfn.XLOOKUP(CalculationModule[[#This Row],[Product name]],Wood_Database[Wood species],Wood_Database[Mean estimated CO2]),
IF('Project&amp;DataInput'!$G11="Other products (no EPD)",IF(_xlfn.XLOOKUP(CalculationModule[[#This Row],[Product name]],OtherProducts_Database[Product],OtherProducts_Database[CO2-storage (kgCO2e/kg)])&lt;0,1,-1)*IF('Project&amp;DataInput'!$K11="kg",1,_xlfn.XLOOKUP(CalculationModule[[#This Row],[Product name]],OtherProducts_Database[Product],OtherProducts_Database[Density (kg/m3)]))*_xlfn.XLOOKUP(CalculationModule[[#This Row],[Product name]],OtherProducts_Database[Product],OtherProducts_Database[CO2-storage (kgCO2e/kg)]),"")))</f>
        <v/>
      </c>
      <c r="E22" s="11" t="str">
        <f>IFERROR('Project&amp;DataInput'!$J11*CalculationModule[[#This Row],[Carbon content 
'[kg CO2e/unit']]],"")</f>
        <v/>
      </c>
      <c r="F22" s="11" t="str">
        <f>IF(IF('Project&amp;DataInput'!$G11="EPD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'Project&amp;DataInput'!$L11)+'Project&amp;DataInput'!$M11*'Project&amp;DataInput'!$N11=0,"",
IF('Project&amp;DataInput'!$G11="EPD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'Project&amp;DataInput'!$L11)+'Project&amp;DataInput'!$M11*'Project&amp;DataInput'!$N11)</f>
        <v/>
      </c>
      <c r="G22" s="11" t="str">
        <f>IF('Project&amp;DataInput'!$D11=0,"",'Project&amp;DataInput'!$D11)</f>
        <v/>
      </c>
      <c r="H22" s="11" t="str">
        <f>IF('Project&amp;DataInput'!$E11=0,"",'Project&amp;DataInput'!$E11)</f>
        <v/>
      </c>
    </row>
    <row r="23" spans="1:8" x14ac:dyDescent="0.3">
      <c r="A23" s="11" t="str">
        <f>'Project&amp;DataInput'!$O12</f>
        <v/>
      </c>
      <c r="B23" s="11" t="str">
        <f>_xlfn.IFNA(_xlfn.XLOOKUP(CalculationModule[[#This Row],[EPD number]],EPD_Database[EPD registration number],EPD_Database[Product name]),IF('Project&amp;DataInput'!$I12=0,"",'Project&amp;DataInput'!$I12))</f>
        <v/>
      </c>
      <c r="C23" s="11" t="str">
        <f>_xlfn.CONCAT('Project&amp;DataInput'!$J12," ",'Project&amp;DataInput'!$K12)</f>
        <v xml:space="preserve"> </v>
      </c>
      <c r="D23" s="12" t="str">
        <f>IF('Project&amp;DataInput'!$G12="EPD available",_xlfn.XLOOKUP(CalculationModule[[#This Row],[EPD number]],EPD_Database[EPD registration number],EPD_Database[A1/A1-A3 Biogenic carbon content]),
IF('Project&amp;DataInput'!$G12="Wood product (no EPD)",-1*IF('Project&amp;DataInput'!$K12="kg",1,_xlfn.XLOOKUP(CalculationModule[[#This Row],[Product name]],Wood_Database[Wood species],Wood_Database[Density w 12% moisture (kg/m³)]))*_xlfn.XLOOKUP(CalculationModule[[#This Row],[Product name]],Wood_Database[Wood species],Wood_Database[Mean estimated CO2]),
IF('Project&amp;DataInput'!$G12="Other products (no EPD)",IF(_xlfn.XLOOKUP(CalculationModule[[#This Row],[Product name]],OtherProducts_Database[Product],OtherProducts_Database[CO2-storage (kgCO2e/kg)])&lt;0,1,-1)*IF('Project&amp;DataInput'!$K12="kg",1,_xlfn.XLOOKUP(CalculationModule[[#This Row],[Product name]],OtherProducts_Database[Product],OtherProducts_Database[Density (kg/m3)]))*_xlfn.XLOOKUP(CalculationModule[[#This Row],[Product name]],OtherProducts_Database[Product],OtherProducts_Database[CO2-storage (kgCO2e/kg)]),"")))</f>
        <v/>
      </c>
      <c r="E23" s="11" t="str">
        <f>IFERROR('Project&amp;DataInput'!$J12*CalculationModule[[#This Row],[Carbon content 
'[kg CO2e/unit']]],"")</f>
        <v/>
      </c>
      <c r="F23" s="11" t="str">
        <f>IF(IF('Project&amp;DataInput'!$G12="EPD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'Project&amp;DataInput'!$L12)+'Project&amp;DataInput'!$M12*'Project&amp;DataInput'!$N12=0,"",
IF('Project&amp;DataInput'!$G12="EPD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'Project&amp;DataInput'!$L12)+'Project&amp;DataInput'!$M12*'Project&amp;DataInput'!$N12)</f>
        <v/>
      </c>
      <c r="G23" s="11" t="str">
        <f>IF('Project&amp;DataInput'!$D12=0,"",'Project&amp;DataInput'!$D12)</f>
        <v/>
      </c>
      <c r="H23" s="11" t="str">
        <f>IF('Project&amp;DataInput'!$E12=0,"",'Project&amp;DataInput'!$E12)</f>
        <v/>
      </c>
    </row>
    <row r="24" spans="1:8" x14ac:dyDescent="0.3">
      <c r="A24" s="11" t="str">
        <f>'Project&amp;DataInput'!$O13</f>
        <v/>
      </c>
      <c r="B24" s="11" t="str">
        <f>_xlfn.IFNA(_xlfn.XLOOKUP(CalculationModule[[#This Row],[EPD number]],EPD_Database[EPD registration number],EPD_Database[Product name]),IF('Project&amp;DataInput'!$I13=0,"",'Project&amp;DataInput'!$I13))</f>
        <v/>
      </c>
      <c r="C24" s="11" t="str">
        <f>_xlfn.CONCAT('Project&amp;DataInput'!$J13," ",'Project&amp;DataInput'!$K13)</f>
        <v xml:space="preserve"> </v>
      </c>
      <c r="D24" s="12" t="str">
        <f>IF('Project&amp;DataInput'!$G13="EPD available",_xlfn.XLOOKUP(CalculationModule[[#This Row],[EPD number]],EPD_Database[EPD registration number],EPD_Database[A1/A1-A3 Biogenic carbon content]),
IF('Project&amp;DataInput'!$G13="Wood product (no EPD)",-1*IF('Project&amp;DataInput'!$K13="kg",1,_xlfn.XLOOKUP(CalculationModule[[#This Row],[Product name]],Wood_Database[Wood species],Wood_Database[Density w 12% moisture (kg/m³)]))*_xlfn.XLOOKUP(CalculationModule[[#This Row],[Product name]],Wood_Database[Wood species],Wood_Database[Mean estimated CO2]),
IF('Project&amp;DataInput'!$G13="Other products (no EPD)",IF(_xlfn.XLOOKUP(CalculationModule[[#This Row],[Product name]],OtherProducts_Database[Product],OtherProducts_Database[CO2-storage (kgCO2e/kg)])&lt;0,1,-1)*IF('Project&amp;DataInput'!$K13="kg",1,_xlfn.XLOOKUP(CalculationModule[[#This Row],[Product name]],OtherProducts_Database[Product],OtherProducts_Database[Density (kg/m3)]))*_xlfn.XLOOKUP(CalculationModule[[#This Row],[Product name]],OtherProducts_Database[Product],OtherProducts_Database[CO2-storage (kgCO2e/kg)]),"")))</f>
        <v/>
      </c>
      <c r="E24" s="11" t="str">
        <f>IFERROR('Project&amp;DataInput'!$J13*CalculationModule[[#This Row],[Carbon content 
'[kg CO2e/unit']]],"")</f>
        <v/>
      </c>
      <c r="F24" s="11" t="str">
        <f>IF(IF('Project&amp;DataInput'!$G13="EPD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'Project&amp;DataInput'!$L13)+'Project&amp;DataInput'!$M13*'Project&amp;DataInput'!$N13=0,"",
IF('Project&amp;DataInput'!$G13="EPD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'Project&amp;DataInput'!$L13)+'Project&amp;DataInput'!$M13*'Project&amp;DataInput'!$N13)</f>
        <v/>
      </c>
      <c r="G24" s="11" t="str">
        <f>IF('Project&amp;DataInput'!$D13=0,"",'Project&amp;DataInput'!$D13)</f>
        <v/>
      </c>
      <c r="H24" s="11" t="str">
        <f>IF('Project&amp;DataInput'!$E13=0,"",'Project&amp;DataInput'!$E13)</f>
        <v/>
      </c>
    </row>
    <row r="25" spans="1:8" x14ac:dyDescent="0.3">
      <c r="A25" s="11" t="str">
        <f>'Project&amp;DataInput'!$O14</f>
        <v/>
      </c>
      <c r="B25" s="11" t="str">
        <f>_xlfn.IFNA(_xlfn.XLOOKUP(CalculationModule[[#This Row],[EPD number]],EPD_Database[EPD registration number],EPD_Database[Product name]),IF('Project&amp;DataInput'!$I14=0,"",'Project&amp;DataInput'!$I14))</f>
        <v/>
      </c>
      <c r="C25" s="11" t="str">
        <f>_xlfn.CONCAT('Project&amp;DataInput'!$J14," ",'Project&amp;DataInput'!$K14)</f>
        <v xml:space="preserve"> </v>
      </c>
      <c r="D25" s="12" t="str">
        <f>IF('Project&amp;DataInput'!$G14="EPD available",_xlfn.XLOOKUP(CalculationModule[[#This Row],[EPD number]],EPD_Database[EPD registration number],EPD_Database[A1/A1-A3 Biogenic carbon content]),
IF('Project&amp;DataInput'!$G14="Wood product (no EPD)",-1*IF('Project&amp;DataInput'!$K14="kg",1,_xlfn.XLOOKUP(CalculationModule[[#This Row],[Product name]],Wood_Database[Wood species],Wood_Database[Density w 12% moisture (kg/m³)]))*_xlfn.XLOOKUP(CalculationModule[[#This Row],[Product name]],Wood_Database[Wood species],Wood_Database[Mean estimated CO2]),
IF('Project&amp;DataInput'!$G14="Other products (no EPD)",IF(_xlfn.XLOOKUP(CalculationModule[[#This Row],[Product name]],OtherProducts_Database[Product],OtherProducts_Database[CO2-storage (kgCO2e/kg)])&lt;0,1,-1)*IF('Project&amp;DataInput'!$K14="kg",1,_xlfn.XLOOKUP(CalculationModule[[#This Row],[Product name]],OtherProducts_Database[Product],OtherProducts_Database[Density (kg/m3)]))*_xlfn.XLOOKUP(CalculationModule[[#This Row],[Product name]],OtherProducts_Database[Product],OtherProducts_Database[CO2-storage (kgCO2e/kg)]),"")))</f>
        <v/>
      </c>
      <c r="E25" s="11" t="str">
        <f>IFERROR('Project&amp;DataInput'!$J14*CalculationModule[[#This Row],[Carbon content 
'[kg CO2e/unit']]],"")</f>
        <v/>
      </c>
      <c r="F25" s="11" t="str">
        <f>IF(IF('Project&amp;DataInput'!$G14="EPD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'Project&amp;DataInput'!$L14)+'Project&amp;DataInput'!$M14*'Project&amp;DataInput'!$N14=0,"",
IF('Project&amp;DataInput'!$G14="EPD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'Project&amp;DataInput'!$L14)+'Project&amp;DataInput'!$M14*'Project&amp;DataInput'!$N14)</f>
        <v/>
      </c>
      <c r="G25" s="11" t="str">
        <f>IF('Project&amp;DataInput'!$D14=0,"",'Project&amp;DataInput'!$D14)</f>
        <v/>
      </c>
      <c r="H25" s="11" t="str">
        <f>IF('Project&amp;DataInput'!$E14=0,"",'Project&amp;DataInput'!$E14)</f>
        <v/>
      </c>
    </row>
    <row r="26" spans="1:8" x14ac:dyDescent="0.3">
      <c r="A26" s="11" t="str">
        <f>'Project&amp;DataInput'!$O15</f>
        <v/>
      </c>
      <c r="B26" s="11" t="str">
        <f>_xlfn.IFNA(_xlfn.XLOOKUP(CalculationModule[[#This Row],[EPD number]],EPD_Database[EPD registration number],EPD_Database[Product name]),IF('Project&amp;DataInput'!$I15=0,"",'Project&amp;DataInput'!$I15))</f>
        <v/>
      </c>
      <c r="C26" s="11" t="str">
        <f>_xlfn.CONCAT('Project&amp;DataInput'!$J15," ",'Project&amp;DataInput'!$K15)</f>
        <v xml:space="preserve"> </v>
      </c>
      <c r="D26" s="12" t="str">
        <f>IF('Project&amp;DataInput'!$G15="EPD available",_xlfn.XLOOKUP(CalculationModule[[#This Row],[EPD number]],EPD_Database[EPD registration number],EPD_Database[A1/A1-A3 Biogenic carbon content]),
IF('Project&amp;DataInput'!$G15="Wood product (no EPD)",-1*IF('Project&amp;DataInput'!$K15="kg",1,_xlfn.XLOOKUP(CalculationModule[[#This Row],[Product name]],Wood_Database[Wood species],Wood_Database[Density w 12% moisture (kg/m³)]))*_xlfn.XLOOKUP(CalculationModule[[#This Row],[Product name]],Wood_Database[Wood species],Wood_Database[Mean estimated CO2]),
IF('Project&amp;DataInput'!$G15="Other products (no EPD)",IF(_xlfn.XLOOKUP(CalculationModule[[#This Row],[Product name]],OtherProducts_Database[Product],OtherProducts_Database[CO2-storage (kgCO2e/kg)])&lt;0,1,-1)*IF('Project&amp;DataInput'!$K15="kg",1,_xlfn.XLOOKUP(CalculationModule[[#This Row],[Product name]],OtherProducts_Database[Product],OtherProducts_Database[Density (kg/m3)]))*_xlfn.XLOOKUP(CalculationModule[[#This Row],[Product name]],OtherProducts_Database[Product],OtherProducts_Database[CO2-storage (kgCO2e/kg)]),"")))</f>
        <v/>
      </c>
      <c r="E26" s="11" t="str">
        <f>IFERROR('Project&amp;DataInput'!$J15*CalculationModule[[#This Row],[Carbon content 
'[kg CO2e/unit']]],"")</f>
        <v/>
      </c>
      <c r="F26" s="11" t="str">
        <f>IF(IF('Project&amp;DataInput'!$G15="EPD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'Project&amp;DataInput'!$L15)+'Project&amp;DataInput'!$M15*'Project&amp;DataInput'!$N15=0,"",
IF('Project&amp;DataInput'!$G15="EPD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'Project&amp;DataInput'!$L15)+'Project&amp;DataInput'!$M15*'Project&amp;DataInput'!$N15)</f>
        <v/>
      </c>
      <c r="G26" s="11" t="str">
        <f>IF('Project&amp;DataInput'!$D15=0,"",'Project&amp;DataInput'!$D15)</f>
        <v/>
      </c>
      <c r="H26" s="11" t="str">
        <f>IF('Project&amp;DataInput'!$E15=0,"",'Project&amp;DataInput'!$E15)</f>
        <v/>
      </c>
    </row>
    <row r="27" spans="1:8" x14ac:dyDescent="0.3">
      <c r="A27" s="11" t="str">
        <f>'Project&amp;DataInput'!$O16</f>
        <v/>
      </c>
      <c r="B27" s="11" t="str">
        <f>_xlfn.IFNA(_xlfn.XLOOKUP(CalculationModule[[#This Row],[EPD number]],EPD_Database[EPD registration number],EPD_Database[Product name]),IF('Project&amp;DataInput'!$I16=0,"",'Project&amp;DataInput'!$I16))</f>
        <v/>
      </c>
      <c r="C27" s="11" t="str">
        <f>_xlfn.CONCAT('Project&amp;DataInput'!$J16," ",'Project&amp;DataInput'!$K16)</f>
        <v xml:space="preserve"> </v>
      </c>
      <c r="D27" s="12" t="str">
        <f>IF('Project&amp;DataInput'!$G16="EPD available",_xlfn.XLOOKUP(CalculationModule[[#This Row],[EPD number]],EPD_Database[EPD registration number],EPD_Database[A1/A1-A3 Biogenic carbon content]),
IF('Project&amp;DataInput'!$G16="Wood product (no EPD)",-1*IF('Project&amp;DataInput'!$K16="kg",1,_xlfn.XLOOKUP(CalculationModule[[#This Row],[Product name]],Wood_Database[Wood species],Wood_Database[Density w 12% moisture (kg/m³)]))*_xlfn.XLOOKUP(CalculationModule[[#This Row],[Product name]],Wood_Database[Wood species],Wood_Database[Mean estimated CO2]),
IF('Project&amp;DataInput'!$G16="Other products (no EPD)",IF(_xlfn.XLOOKUP(CalculationModule[[#This Row],[Product name]],OtherProducts_Database[Product],OtherProducts_Database[CO2-storage (kgCO2e/kg)])&lt;0,1,-1)*IF('Project&amp;DataInput'!$K16="kg",1,_xlfn.XLOOKUP(CalculationModule[[#This Row],[Product name]],OtherProducts_Database[Product],OtherProducts_Database[Density (kg/m3)]))*_xlfn.XLOOKUP(CalculationModule[[#This Row],[Product name]],OtherProducts_Database[Product],OtherProducts_Database[CO2-storage (kgCO2e/kg)]),"")))</f>
        <v/>
      </c>
      <c r="E27" s="11" t="str">
        <f>IFERROR('Project&amp;DataInput'!$J16*CalculationModule[[#This Row],[Carbon content 
'[kg CO2e/unit']]],"")</f>
        <v/>
      </c>
      <c r="F27" s="11" t="str">
        <f>IF(IF('Project&amp;DataInput'!$G16="EPD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'Project&amp;DataInput'!$L16)+'Project&amp;DataInput'!$M16*'Project&amp;DataInput'!$N16=0,"",
IF('Project&amp;DataInput'!$G16="EPD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'Project&amp;DataInput'!$L16)+'Project&amp;DataInput'!$M16*'Project&amp;DataInput'!$N16)</f>
        <v/>
      </c>
      <c r="G27" s="11" t="str">
        <f>IF('Project&amp;DataInput'!$D16=0,"",'Project&amp;DataInput'!$D16)</f>
        <v/>
      </c>
      <c r="H27" s="11" t="str">
        <f>IF('Project&amp;DataInput'!$E16=0,"",'Project&amp;DataInput'!$E16)</f>
        <v/>
      </c>
    </row>
    <row r="28" spans="1:8" x14ac:dyDescent="0.3">
      <c r="A28" s="11" t="str">
        <f>'Project&amp;DataInput'!$O17</f>
        <v/>
      </c>
      <c r="B28" s="11" t="str">
        <f>_xlfn.IFNA(_xlfn.XLOOKUP(CalculationModule[[#This Row],[EPD number]],EPD_Database[EPD registration number],EPD_Database[Product name]),IF('Project&amp;DataInput'!$I17=0,"",'Project&amp;DataInput'!$I17))</f>
        <v/>
      </c>
      <c r="C28" s="11" t="str">
        <f>_xlfn.CONCAT('Project&amp;DataInput'!$J17," ",'Project&amp;DataInput'!$K17)</f>
        <v xml:space="preserve"> </v>
      </c>
      <c r="D28" s="12" t="str">
        <f>IF('Project&amp;DataInput'!$G17="EPD available",_xlfn.XLOOKUP(CalculationModule[[#This Row],[EPD number]],EPD_Database[EPD registration number],EPD_Database[A1/A1-A3 Biogenic carbon content]),
IF('Project&amp;DataInput'!$G17="Wood product (no EPD)",-1*IF('Project&amp;DataInput'!$K17="kg",1,_xlfn.XLOOKUP(CalculationModule[[#This Row],[Product name]],Wood_Database[Wood species],Wood_Database[Density w 12% moisture (kg/m³)]))*_xlfn.XLOOKUP(CalculationModule[[#This Row],[Product name]],Wood_Database[Wood species],Wood_Database[Mean estimated CO2]),
IF('Project&amp;DataInput'!$G17="Other products (no EPD)",IF(_xlfn.XLOOKUP(CalculationModule[[#This Row],[Product name]],OtherProducts_Database[Product],OtherProducts_Database[CO2-storage (kgCO2e/kg)])&lt;0,1,-1)*IF('Project&amp;DataInput'!$K17="kg",1,_xlfn.XLOOKUP(CalculationModule[[#This Row],[Product name]],OtherProducts_Database[Product],OtherProducts_Database[Density (kg/m3)]))*_xlfn.XLOOKUP(CalculationModule[[#This Row],[Product name]],OtherProducts_Database[Product],OtherProducts_Database[CO2-storage (kgCO2e/kg)]),"")))</f>
        <v/>
      </c>
      <c r="E28" s="11" t="str">
        <f>IFERROR('Project&amp;DataInput'!$J17*CalculationModule[[#This Row],[Carbon content 
'[kg CO2e/unit']]],"")</f>
        <v/>
      </c>
      <c r="F28" s="11" t="str">
        <f>IF(IF('Project&amp;DataInput'!$G17="EPD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'Project&amp;DataInput'!$L17)+'Project&amp;DataInput'!$M17*'Project&amp;DataInput'!$N17=0,"",
IF('Project&amp;DataInput'!$G17="EPD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'Project&amp;DataInput'!$L17)+'Project&amp;DataInput'!$M17*'Project&amp;DataInput'!$N17)</f>
        <v/>
      </c>
      <c r="G28" s="11" t="str">
        <f>IF('Project&amp;DataInput'!$D17=0,"",'Project&amp;DataInput'!$D17)</f>
        <v/>
      </c>
      <c r="H28" s="11" t="str">
        <f>IF('Project&amp;DataInput'!$E17=0,"",'Project&amp;DataInput'!$E17)</f>
        <v/>
      </c>
    </row>
    <row r="29" spans="1:8" x14ac:dyDescent="0.3">
      <c r="A29" s="11" t="str">
        <f>'Project&amp;DataInput'!$O18</f>
        <v/>
      </c>
      <c r="B29" s="11" t="str">
        <f>_xlfn.IFNA(_xlfn.XLOOKUP(CalculationModule[[#This Row],[EPD number]],EPD_Database[EPD registration number],EPD_Database[Product name]),IF('Project&amp;DataInput'!$I18=0,"",'Project&amp;DataInput'!$I18))</f>
        <v/>
      </c>
      <c r="C29" s="11" t="str">
        <f>_xlfn.CONCAT('Project&amp;DataInput'!$J18," ",'Project&amp;DataInput'!$K18)</f>
        <v xml:space="preserve"> </v>
      </c>
      <c r="D29" s="12" t="str">
        <f>IF('Project&amp;DataInput'!$G18="EPD available",_xlfn.XLOOKUP(CalculationModule[[#This Row],[EPD number]],EPD_Database[EPD registration number],EPD_Database[A1/A1-A3 Biogenic carbon content]),
IF('Project&amp;DataInput'!$G18="Wood product (no EPD)",-1*IF('Project&amp;DataInput'!$K18="kg",1,_xlfn.XLOOKUP(CalculationModule[[#This Row],[Product name]],Wood_Database[Wood species],Wood_Database[Density w 12% moisture (kg/m³)]))*_xlfn.XLOOKUP(CalculationModule[[#This Row],[Product name]],Wood_Database[Wood species],Wood_Database[Mean estimated CO2]),
IF('Project&amp;DataInput'!$G18="Other products (no EPD)",IF(_xlfn.XLOOKUP(CalculationModule[[#This Row],[Product name]],OtherProducts_Database[Product],OtherProducts_Database[CO2-storage (kgCO2e/kg)])&lt;0,1,-1)*IF('Project&amp;DataInput'!$K18="kg",1,_xlfn.XLOOKUP(CalculationModule[[#This Row],[Product name]],OtherProducts_Database[Product],OtherProducts_Database[Density (kg/m3)]))*_xlfn.XLOOKUP(CalculationModule[[#This Row],[Product name]],OtherProducts_Database[Product],OtherProducts_Database[CO2-storage (kgCO2e/kg)]),"")))</f>
        <v/>
      </c>
      <c r="E29" s="11" t="str">
        <f>IFERROR('Project&amp;DataInput'!$J18*CalculationModule[[#This Row],[Carbon content 
'[kg CO2e/unit']]],"")</f>
        <v/>
      </c>
      <c r="F29" s="11" t="str">
        <f>IF(IF('Project&amp;DataInput'!$G18="EPD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'Project&amp;DataInput'!$L18)+'Project&amp;DataInput'!$M18*'Project&amp;DataInput'!$N18=0,"",
IF('Project&amp;DataInput'!$G18="EPD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'Project&amp;DataInput'!$L18)+'Project&amp;DataInput'!$M18*'Project&amp;DataInput'!$N18)</f>
        <v/>
      </c>
      <c r="G29" s="11" t="str">
        <f>IF('Project&amp;DataInput'!$D18=0,"",'Project&amp;DataInput'!$D18)</f>
        <v/>
      </c>
      <c r="H29" s="11" t="str">
        <f>IF('Project&amp;DataInput'!$E18=0,"",'Project&amp;DataInput'!$E18)</f>
        <v/>
      </c>
    </row>
    <row r="30" spans="1:8" x14ac:dyDescent="0.3">
      <c r="A30" s="11" t="str">
        <f>'Project&amp;DataInput'!$O19</f>
        <v/>
      </c>
      <c r="B30" s="11" t="str">
        <f>_xlfn.IFNA(_xlfn.XLOOKUP(CalculationModule[[#This Row],[EPD number]],EPD_Database[EPD registration number],EPD_Database[Product name]),IF('Project&amp;DataInput'!$I19=0,"",'Project&amp;DataInput'!$I19))</f>
        <v/>
      </c>
      <c r="C30" s="11" t="str">
        <f>_xlfn.CONCAT('Project&amp;DataInput'!$J19," ",'Project&amp;DataInput'!$K19)</f>
        <v xml:space="preserve"> </v>
      </c>
      <c r="D30" s="12" t="str">
        <f>IF('Project&amp;DataInput'!$G19="EPD available",_xlfn.XLOOKUP(CalculationModule[[#This Row],[EPD number]],EPD_Database[EPD registration number],EPD_Database[A1/A1-A3 Biogenic carbon content]),
IF('Project&amp;DataInput'!$G19="Wood product (no EPD)",-1*IF('Project&amp;DataInput'!$K19="kg",1,_xlfn.XLOOKUP(CalculationModule[[#This Row],[Product name]],Wood_Database[Wood species],Wood_Database[Density w 12% moisture (kg/m³)]))*_xlfn.XLOOKUP(CalculationModule[[#This Row],[Product name]],Wood_Database[Wood species],Wood_Database[Mean estimated CO2]),
IF('Project&amp;DataInput'!$G19="Other products (no EPD)",IF(_xlfn.XLOOKUP(CalculationModule[[#This Row],[Product name]],OtherProducts_Database[Product],OtherProducts_Database[CO2-storage (kgCO2e/kg)])&lt;0,1,-1)*IF('Project&amp;DataInput'!$K19="kg",1,_xlfn.XLOOKUP(CalculationModule[[#This Row],[Product name]],OtherProducts_Database[Product],OtherProducts_Database[Density (kg/m3)]))*_xlfn.XLOOKUP(CalculationModule[[#This Row],[Product name]],OtherProducts_Database[Product],OtherProducts_Database[CO2-storage (kgCO2e/kg)]),"")))</f>
        <v/>
      </c>
      <c r="E30" s="11" t="str">
        <f>IFERROR('Project&amp;DataInput'!$J19*CalculationModule[[#This Row],[Carbon content 
'[kg CO2e/unit']]],"")</f>
        <v/>
      </c>
      <c r="F30" s="11" t="str">
        <f>IF(IF('Project&amp;DataInput'!$G19="EPD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'Project&amp;DataInput'!$L19)+'Project&amp;DataInput'!$M19*'Project&amp;DataInput'!$N19=0,"",
IF('Project&amp;DataInput'!$G19="EPD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'Project&amp;DataInput'!$L19)+'Project&amp;DataInput'!$M19*'Project&amp;DataInput'!$N19)</f>
        <v/>
      </c>
      <c r="G30" s="11" t="str">
        <f>IF('Project&amp;DataInput'!$D19=0,"",'Project&amp;DataInput'!$D19)</f>
        <v/>
      </c>
      <c r="H30" s="11" t="str">
        <f>IF('Project&amp;DataInput'!$E19=0,"",'Project&amp;DataInput'!$E19)</f>
        <v/>
      </c>
    </row>
    <row r="31" spans="1:8" x14ac:dyDescent="0.3">
      <c r="A31" s="11" t="str">
        <f>'Project&amp;DataInput'!$O20</f>
        <v/>
      </c>
      <c r="B31" s="11" t="str">
        <f>_xlfn.IFNA(_xlfn.XLOOKUP(CalculationModule[[#This Row],[EPD number]],EPD_Database[EPD registration number],EPD_Database[Product name]),IF('Project&amp;DataInput'!$I20=0,"",'Project&amp;DataInput'!$I20))</f>
        <v/>
      </c>
      <c r="C31" s="11" t="str">
        <f>_xlfn.CONCAT('Project&amp;DataInput'!$J20," ",'Project&amp;DataInput'!$K20)</f>
        <v xml:space="preserve"> </v>
      </c>
      <c r="D31" s="12" t="str">
        <f>IF('Project&amp;DataInput'!$G20="EPD available",_xlfn.XLOOKUP(CalculationModule[[#This Row],[EPD number]],EPD_Database[EPD registration number],EPD_Database[A1/A1-A3 Biogenic carbon content]),
IF('Project&amp;DataInput'!$G20="Wood product (no EPD)",-1*IF('Project&amp;DataInput'!$K20="kg",1,_xlfn.XLOOKUP(CalculationModule[[#This Row],[Product name]],Wood_Database[Wood species],Wood_Database[Density w 12% moisture (kg/m³)]))*_xlfn.XLOOKUP(CalculationModule[[#This Row],[Product name]],Wood_Database[Wood species],Wood_Database[Mean estimated CO2]),
IF('Project&amp;DataInput'!$G20="Other products (no EPD)",IF(_xlfn.XLOOKUP(CalculationModule[[#This Row],[Product name]],OtherProducts_Database[Product],OtherProducts_Database[CO2-storage (kgCO2e/kg)])&lt;0,1,-1)*IF('Project&amp;DataInput'!$K20="kg",1,_xlfn.XLOOKUP(CalculationModule[[#This Row],[Product name]],OtherProducts_Database[Product],OtherProducts_Database[Density (kg/m3)]))*_xlfn.XLOOKUP(CalculationModule[[#This Row],[Product name]],OtherProducts_Database[Product],OtherProducts_Database[CO2-storage (kgCO2e/kg)]),"")))</f>
        <v/>
      </c>
      <c r="E31" s="11" t="str">
        <f>IFERROR('Project&amp;DataInput'!$J20*CalculationModule[[#This Row],[Carbon content 
'[kg CO2e/unit']]],"")</f>
        <v/>
      </c>
      <c r="F31" s="11" t="str">
        <f>IF(IF('Project&amp;DataInput'!$G20="EPD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'Project&amp;DataInput'!$L20)+'Project&amp;DataInput'!$M20*'Project&amp;DataInput'!$N20=0,"",
IF('Project&amp;DataInput'!$G20="EPD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'Project&amp;DataInput'!$L20)+'Project&amp;DataInput'!$M20*'Project&amp;DataInput'!$N20)</f>
        <v/>
      </c>
      <c r="G31" s="11" t="str">
        <f>IF('Project&amp;DataInput'!$D20=0,"",'Project&amp;DataInput'!$D20)</f>
        <v/>
      </c>
      <c r="H31" s="11" t="str">
        <f>IF('Project&amp;DataInput'!$E20=0,"",'Project&amp;DataInput'!$E20)</f>
        <v/>
      </c>
    </row>
    <row r="32" spans="1:8" x14ac:dyDescent="0.3">
      <c r="A32" s="11" t="str">
        <f>'Project&amp;DataInput'!$O21</f>
        <v/>
      </c>
      <c r="B32" s="11" t="str">
        <f>_xlfn.IFNA(_xlfn.XLOOKUP(CalculationModule[[#This Row],[EPD number]],EPD_Database[EPD registration number],EPD_Database[Product name]),IF('Project&amp;DataInput'!$I21=0,"",'Project&amp;DataInput'!$I21))</f>
        <v/>
      </c>
      <c r="C32" s="11" t="str">
        <f>_xlfn.CONCAT('Project&amp;DataInput'!$J21," ",'Project&amp;DataInput'!$K21)</f>
        <v xml:space="preserve"> </v>
      </c>
      <c r="D32" s="12" t="str">
        <f>IF('Project&amp;DataInput'!$G21="EPD available",_xlfn.XLOOKUP(CalculationModule[[#This Row],[EPD number]],EPD_Database[EPD registration number],EPD_Database[A1/A1-A3 Biogenic carbon content]),
IF('Project&amp;DataInput'!$G21="Wood product (no EPD)",-1*IF('Project&amp;DataInput'!$K21="kg",1,_xlfn.XLOOKUP(CalculationModule[[#This Row],[Product name]],Wood_Database[Wood species],Wood_Database[Density w 12% moisture (kg/m³)]))*_xlfn.XLOOKUP(CalculationModule[[#This Row],[Product name]],Wood_Database[Wood species],Wood_Database[Mean estimated CO2]),
IF('Project&amp;DataInput'!$G21="Other products (no EPD)",IF(_xlfn.XLOOKUP(CalculationModule[[#This Row],[Product name]],OtherProducts_Database[Product],OtherProducts_Database[CO2-storage (kgCO2e/kg)])&lt;0,1,-1)*IF('Project&amp;DataInput'!$K21="kg",1,_xlfn.XLOOKUP(CalculationModule[[#This Row],[Product name]],OtherProducts_Database[Product],OtherProducts_Database[Density (kg/m3)]))*_xlfn.XLOOKUP(CalculationModule[[#This Row],[Product name]],OtherProducts_Database[Product],OtherProducts_Database[CO2-storage (kgCO2e/kg)]),"")))</f>
        <v/>
      </c>
      <c r="E32" s="11" t="str">
        <f>IFERROR('Project&amp;DataInput'!$J21*CalculationModule[[#This Row],[Carbon content 
'[kg CO2e/unit']]],"")</f>
        <v/>
      </c>
      <c r="F32" s="11" t="str">
        <f>IF(IF('Project&amp;DataInput'!$G21="EPD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'Project&amp;DataInput'!$L21)+'Project&amp;DataInput'!$M21*'Project&amp;DataInput'!$N21=0,"",
IF('Project&amp;DataInput'!$G21="EPD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'Project&amp;DataInput'!$L21)+'Project&amp;DataInput'!$M21*'Project&amp;DataInput'!$N21)</f>
        <v/>
      </c>
      <c r="G32" s="11" t="str">
        <f>IF('Project&amp;DataInput'!$D21=0,"",'Project&amp;DataInput'!$D21)</f>
        <v/>
      </c>
      <c r="H32" s="11" t="str">
        <f>IF('Project&amp;DataInput'!$E21=0,"",'Project&amp;DataInput'!$E21)</f>
        <v/>
      </c>
    </row>
    <row r="33" spans="1:8" x14ac:dyDescent="0.3">
      <c r="A33" s="11" t="str">
        <f>'Project&amp;DataInput'!$O22</f>
        <v/>
      </c>
      <c r="B33" s="11" t="str">
        <f>_xlfn.IFNA(_xlfn.XLOOKUP(CalculationModule[[#This Row],[EPD number]],EPD_Database[EPD registration number],EPD_Database[Product name]),IF('Project&amp;DataInput'!$I22=0,"",'Project&amp;DataInput'!$I22))</f>
        <v/>
      </c>
      <c r="C33" s="11" t="str">
        <f>_xlfn.CONCAT('Project&amp;DataInput'!$J22," ",'Project&amp;DataInput'!$K22)</f>
        <v xml:space="preserve"> </v>
      </c>
      <c r="D33" s="12" t="str">
        <f>IF('Project&amp;DataInput'!$G22="EPD available",_xlfn.XLOOKUP(CalculationModule[[#This Row],[EPD number]],EPD_Database[EPD registration number],EPD_Database[A1/A1-A3 Biogenic carbon content]),
IF('Project&amp;DataInput'!$G22="Wood product (no EPD)",-1*IF('Project&amp;DataInput'!$K22="kg",1,_xlfn.XLOOKUP(CalculationModule[[#This Row],[Product name]],Wood_Database[Wood species],Wood_Database[Density w 12% moisture (kg/m³)]))*_xlfn.XLOOKUP(CalculationModule[[#This Row],[Product name]],Wood_Database[Wood species],Wood_Database[Mean estimated CO2]),
IF('Project&amp;DataInput'!$G22="Other products (no EPD)",IF(_xlfn.XLOOKUP(CalculationModule[[#This Row],[Product name]],OtherProducts_Database[Product],OtherProducts_Database[CO2-storage (kgCO2e/kg)])&lt;0,1,-1)*IF('Project&amp;DataInput'!$K22="kg",1,_xlfn.XLOOKUP(CalculationModule[[#This Row],[Product name]],OtherProducts_Database[Product],OtherProducts_Database[Density (kg/m3)]))*_xlfn.XLOOKUP(CalculationModule[[#This Row],[Product name]],OtherProducts_Database[Product],OtherProducts_Database[CO2-storage (kgCO2e/kg)]),"")))</f>
        <v/>
      </c>
      <c r="E33" s="11" t="str">
        <f>IFERROR('Project&amp;DataInput'!$J22*CalculationModule[[#This Row],[Carbon content 
'[kg CO2e/unit']]],"")</f>
        <v/>
      </c>
      <c r="F33" s="11" t="str">
        <f>IF(IF('Project&amp;DataInput'!$G22="EPD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'Project&amp;DataInput'!$L22)+'Project&amp;DataInput'!$M22*'Project&amp;DataInput'!$N22=0,"",
IF('Project&amp;DataInput'!$G22="EPD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'Project&amp;DataInput'!$L22)+'Project&amp;DataInput'!$M22*'Project&amp;DataInput'!$N22)</f>
        <v/>
      </c>
      <c r="G33" s="11" t="str">
        <f>IF('Project&amp;DataInput'!$D22=0,"",'Project&amp;DataInput'!$D22)</f>
        <v/>
      </c>
      <c r="H33" s="11" t="str">
        <f>IF('Project&amp;DataInput'!$E22=0,"",'Project&amp;DataInput'!$E22)</f>
        <v/>
      </c>
    </row>
    <row r="34" spans="1:8" x14ac:dyDescent="0.3">
      <c r="A34" s="11" t="str">
        <f>'Project&amp;DataInput'!$O23</f>
        <v/>
      </c>
      <c r="B34" s="11" t="str">
        <f>_xlfn.IFNA(_xlfn.XLOOKUP(CalculationModule[[#This Row],[EPD number]],EPD_Database[EPD registration number],EPD_Database[Product name]),IF('Project&amp;DataInput'!$I23=0,"",'Project&amp;DataInput'!$I23))</f>
        <v/>
      </c>
      <c r="C34" s="11" t="str">
        <f>_xlfn.CONCAT('Project&amp;DataInput'!$J23," ",'Project&amp;DataInput'!$K23)</f>
        <v xml:space="preserve"> </v>
      </c>
      <c r="D34" s="12" t="str">
        <f>IF('Project&amp;DataInput'!$G23="EPD available",_xlfn.XLOOKUP(CalculationModule[[#This Row],[EPD number]],EPD_Database[EPD registration number],EPD_Database[A1/A1-A3 Biogenic carbon content]),
IF('Project&amp;DataInput'!$G23="Wood product (no EPD)",-1*IF('Project&amp;DataInput'!$K23="kg",1,_xlfn.XLOOKUP(CalculationModule[[#This Row],[Product name]],Wood_Database[Wood species],Wood_Database[Density w 12% moisture (kg/m³)]))*_xlfn.XLOOKUP(CalculationModule[[#This Row],[Product name]],Wood_Database[Wood species],Wood_Database[Mean estimated CO2]),
IF('Project&amp;DataInput'!$G23="Other products (no EPD)",IF(_xlfn.XLOOKUP(CalculationModule[[#This Row],[Product name]],OtherProducts_Database[Product],OtherProducts_Database[CO2-storage (kgCO2e/kg)])&lt;0,1,-1)*IF('Project&amp;DataInput'!$K23="kg",1,_xlfn.XLOOKUP(CalculationModule[[#This Row],[Product name]],OtherProducts_Database[Product],OtherProducts_Database[Density (kg/m3)]))*_xlfn.XLOOKUP(CalculationModule[[#This Row],[Product name]],OtherProducts_Database[Product],OtherProducts_Database[CO2-storage (kgCO2e/kg)]),"")))</f>
        <v/>
      </c>
      <c r="E34" s="11" t="str">
        <f>IFERROR('Project&amp;DataInput'!$J23*CalculationModule[[#This Row],[Carbon content 
'[kg CO2e/unit']]],"")</f>
        <v/>
      </c>
      <c r="F34" s="11" t="str">
        <f>IF(IF('Project&amp;DataInput'!$G23="EPD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'Project&amp;DataInput'!$L23)+'Project&amp;DataInput'!$M23*'Project&amp;DataInput'!$N23=0,"",
IF('Project&amp;DataInput'!$G23="EPD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'Project&amp;DataInput'!$L23)+'Project&amp;DataInput'!$M23*'Project&amp;DataInput'!$N23)</f>
        <v/>
      </c>
      <c r="G34" s="11" t="str">
        <f>IF('Project&amp;DataInput'!$D23=0,"",'Project&amp;DataInput'!$D23)</f>
        <v/>
      </c>
      <c r="H34" s="11" t="str">
        <f>IF('Project&amp;DataInput'!$E23=0,"",'Project&amp;DataInput'!$E23)</f>
        <v/>
      </c>
    </row>
    <row r="35" spans="1:8" x14ac:dyDescent="0.3">
      <c r="A35" s="11" t="str">
        <f>'Project&amp;DataInput'!$O24</f>
        <v/>
      </c>
      <c r="B35" s="11" t="str">
        <f>_xlfn.IFNA(_xlfn.XLOOKUP(CalculationModule[[#This Row],[EPD number]],EPD_Database[EPD registration number],EPD_Database[Product name]),IF('Project&amp;DataInput'!$I24=0,"",'Project&amp;DataInput'!$I24))</f>
        <v/>
      </c>
      <c r="C35" s="11" t="str">
        <f>_xlfn.CONCAT('Project&amp;DataInput'!$J24," ",'Project&amp;DataInput'!$K24)</f>
        <v xml:space="preserve"> </v>
      </c>
      <c r="D35" s="12" t="str">
        <f>IF('Project&amp;DataInput'!$G24="EPD available",_xlfn.XLOOKUP(CalculationModule[[#This Row],[EPD number]],EPD_Database[EPD registration number],EPD_Database[A1/A1-A3 Biogenic carbon content]),
IF('Project&amp;DataInput'!$G24="Wood product (no EPD)",-1*IF('Project&amp;DataInput'!$K24="kg",1,_xlfn.XLOOKUP(CalculationModule[[#This Row],[Product name]],Wood_Database[Wood species],Wood_Database[Density w 12% moisture (kg/m³)]))*_xlfn.XLOOKUP(CalculationModule[[#This Row],[Product name]],Wood_Database[Wood species],Wood_Database[Mean estimated CO2]),
IF('Project&amp;DataInput'!$G24="Other products (no EPD)",IF(_xlfn.XLOOKUP(CalculationModule[[#This Row],[Product name]],OtherProducts_Database[Product],OtherProducts_Database[CO2-storage (kgCO2e/kg)])&lt;0,1,-1)*IF('Project&amp;DataInput'!$K24="kg",1,_xlfn.XLOOKUP(CalculationModule[[#This Row],[Product name]],OtherProducts_Database[Product],OtherProducts_Database[Density (kg/m3)]))*_xlfn.XLOOKUP(CalculationModule[[#This Row],[Product name]],OtherProducts_Database[Product],OtherProducts_Database[CO2-storage (kgCO2e/kg)]),"")))</f>
        <v/>
      </c>
      <c r="E35" s="11" t="str">
        <f>IFERROR('Project&amp;DataInput'!$J24*CalculationModule[[#This Row],[Carbon content 
'[kg CO2e/unit']]],"")</f>
        <v/>
      </c>
      <c r="F35" s="11" t="str">
        <f>IF(IF('Project&amp;DataInput'!$G24="EPD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'Project&amp;DataInput'!$L24)+'Project&amp;DataInput'!$M24*'Project&amp;DataInput'!$N24=0,"",
IF('Project&amp;DataInput'!$G24="EPD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'Project&amp;DataInput'!$L24)+'Project&amp;DataInput'!$M24*'Project&amp;DataInput'!$N24)</f>
        <v/>
      </c>
      <c r="G35" s="11" t="str">
        <f>IF('Project&amp;DataInput'!$D24=0,"",'Project&amp;DataInput'!$D24)</f>
        <v/>
      </c>
      <c r="H35" s="11" t="str">
        <f>IF('Project&amp;DataInput'!$E24=0,"",'Project&amp;DataInput'!$E24)</f>
        <v/>
      </c>
    </row>
    <row r="36" spans="1:8" x14ac:dyDescent="0.3">
      <c r="A36" s="11" t="str">
        <f>'Project&amp;DataInput'!$O25</f>
        <v/>
      </c>
      <c r="B36" s="11" t="str">
        <f>_xlfn.IFNA(_xlfn.XLOOKUP(CalculationModule[[#This Row],[EPD number]],EPD_Database[EPD registration number],EPD_Database[Product name]),IF('Project&amp;DataInput'!$I25=0,"",'Project&amp;DataInput'!$I25))</f>
        <v/>
      </c>
      <c r="C36" s="11" t="str">
        <f>_xlfn.CONCAT('Project&amp;DataInput'!$J25," ",'Project&amp;DataInput'!$K25)</f>
        <v xml:space="preserve"> </v>
      </c>
      <c r="D36" s="12" t="str">
        <f>IF('Project&amp;DataInput'!$G25="EPD available",_xlfn.XLOOKUP(CalculationModule[[#This Row],[EPD number]],EPD_Database[EPD registration number],EPD_Database[A1/A1-A3 Biogenic carbon content]),
IF('Project&amp;DataInput'!$G25="Wood product (no EPD)",-1*IF('Project&amp;DataInput'!$K25="kg",1,_xlfn.XLOOKUP(CalculationModule[[#This Row],[Product name]],Wood_Database[Wood species],Wood_Database[Density w 12% moisture (kg/m³)]))*_xlfn.XLOOKUP(CalculationModule[[#This Row],[Product name]],Wood_Database[Wood species],Wood_Database[Mean estimated CO2]),
IF('Project&amp;DataInput'!$G25="Other products (no EPD)",IF(_xlfn.XLOOKUP(CalculationModule[[#This Row],[Product name]],OtherProducts_Database[Product],OtherProducts_Database[CO2-storage (kgCO2e/kg)])&lt;0,1,-1)*IF('Project&amp;DataInput'!$K25="kg",1,_xlfn.XLOOKUP(CalculationModule[[#This Row],[Product name]],OtherProducts_Database[Product],OtherProducts_Database[Density (kg/m3)]))*_xlfn.XLOOKUP(CalculationModule[[#This Row],[Product name]],OtherProducts_Database[Product],OtherProducts_Database[CO2-storage (kgCO2e/kg)]),"")))</f>
        <v/>
      </c>
      <c r="E36" s="11" t="str">
        <f>IFERROR('Project&amp;DataInput'!$J25*CalculationModule[[#This Row],[Carbon content 
'[kg CO2e/unit']]],"")</f>
        <v/>
      </c>
      <c r="F36" s="11" t="str">
        <f>IF(IF('Project&amp;DataInput'!$G25="EPD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'Project&amp;DataInput'!$L25)+'Project&amp;DataInput'!$M25*'Project&amp;DataInput'!$N25=0,"",
IF('Project&amp;DataInput'!$G25="EPD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'Project&amp;DataInput'!$L25)+'Project&amp;DataInput'!$M25*'Project&amp;DataInput'!$N25)</f>
        <v/>
      </c>
      <c r="G36" s="11" t="str">
        <f>IF('Project&amp;DataInput'!$D25=0,"",'Project&amp;DataInput'!$D25)</f>
        <v/>
      </c>
      <c r="H36" s="11" t="str">
        <f>IF('Project&amp;DataInput'!$E25=0,"",'Project&amp;DataInput'!$E25)</f>
        <v/>
      </c>
    </row>
    <row r="37" spans="1:8" x14ac:dyDescent="0.3">
      <c r="A37" s="11" t="str">
        <f>'Project&amp;DataInput'!$O26</f>
        <v/>
      </c>
      <c r="B37" s="11" t="str">
        <f>_xlfn.IFNA(_xlfn.XLOOKUP(CalculationModule[[#This Row],[EPD number]],EPD_Database[EPD registration number],EPD_Database[Product name]),IF('Project&amp;DataInput'!$I26=0,"",'Project&amp;DataInput'!$I26))</f>
        <v/>
      </c>
      <c r="C37" s="11" t="str">
        <f>_xlfn.CONCAT('Project&amp;DataInput'!$J26," ",'Project&amp;DataInput'!$K26)</f>
        <v xml:space="preserve"> </v>
      </c>
      <c r="D37" s="12" t="str">
        <f>IF('Project&amp;DataInput'!$G26="EPD available",_xlfn.XLOOKUP(CalculationModule[[#This Row],[EPD number]],EPD_Database[EPD registration number],EPD_Database[A1/A1-A3 Biogenic carbon content]),
IF('Project&amp;DataInput'!$G26="Wood product (no EPD)",-1*IF('Project&amp;DataInput'!$K26="kg",1,_xlfn.XLOOKUP(CalculationModule[[#This Row],[Product name]],Wood_Database[Wood species],Wood_Database[Density w 12% moisture (kg/m³)]))*_xlfn.XLOOKUP(CalculationModule[[#This Row],[Product name]],Wood_Database[Wood species],Wood_Database[Mean estimated CO2]),
IF('Project&amp;DataInput'!$G26="Other products (no EPD)",IF(_xlfn.XLOOKUP(CalculationModule[[#This Row],[Product name]],OtherProducts_Database[Product],OtherProducts_Database[CO2-storage (kgCO2e/kg)])&lt;0,1,-1)*IF('Project&amp;DataInput'!$K26="kg",1,_xlfn.XLOOKUP(CalculationModule[[#This Row],[Product name]],OtherProducts_Database[Product],OtherProducts_Database[Density (kg/m3)]))*_xlfn.XLOOKUP(CalculationModule[[#This Row],[Product name]],OtherProducts_Database[Product],OtherProducts_Database[CO2-storage (kgCO2e/kg)]),"")))</f>
        <v/>
      </c>
      <c r="E37" s="11" t="str">
        <f>IFERROR('Project&amp;DataInput'!$J26*CalculationModule[[#This Row],[Carbon content 
'[kg CO2e/unit']]],"")</f>
        <v/>
      </c>
      <c r="F37" s="11" t="str">
        <f>IF(IF('Project&amp;DataInput'!$G26="EPD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'Project&amp;DataInput'!$L26)+'Project&amp;DataInput'!$M26*'Project&amp;DataInput'!$N26=0,"",
IF('Project&amp;DataInput'!$G26="EPD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'Project&amp;DataInput'!$L26)+'Project&amp;DataInput'!$M26*'Project&amp;DataInput'!$N26)</f>
        <v/>
      </c>
      <c r="G37" s="11" t="str">
        <f>IF('Project&amp;DataInput'!$D26=0,"",'Project&amp;DataInput'!$D26)</f>
        <v/>
      </c>
      <c r="H37" s="11" t="str">
        <f>IF('Project&amp;DataInput'!$E26=0,"",'Project&amp;DataInput'!$E26)</f>
        <v/>
      </c>
    </row>
    <row r="38" spans="1:8" x14ac:dyDescent="0.3">
      <c r="A38" s="11" t="str">
        <f>'Project&amp;DataInput'!$O27</f>
        <v/>
      </c>
      <c r="B38" s="11" t="str">
        <f>_xlfn.IFNA(_xlfn.XLOOKUP(CalculationModule[[#This Row],[EPD number]],EPD_Database[EPD registration number],EPD_Database[Product name]),IF('Project&amp;DataInput'!$I27=0,"",'Project&amp;DataInput'!$I27))</f>
        <v/>
      </c>
      <c r="C38" s="11" t="str">
        <f>_xlfn.CONCAT('Project&amp;DataInput'!$J27," ",'Project&amp;DataInput'!$K27)</f>
        <v xml:space="preserve"> </v>
      </c>
      <c r="D38" s="12" t="str">
        <f>IF('Project&amp;DataInput'!$G27="EPD available",_xlfn.XLOOKUP(CalculationModule[[#This Row],[EPD number]],EPD_Database[EPD registration number],EPD_Database[A1/A1-A3 Biogenic carbon content]),
IF('Project&amp;DataInput'!$G27="Wood product (no EPD)",-1*IF('Project&amp;DataInput'!$K27="kg",1,_xlfn.XLOOKUP(CalculationModule[[#This Row],[Product name]],Wood_Database[Wood species],Wood_Database[Density w 12% moisture (kg/m³)]))*_xlfn.XLOOKUP(CalculationModule[[#This Row],[Product name]],Wood_Database[Wood species],Wood_Database[Mean estimated CO2]),
IF('Project&amp;DataInput'!$G27="Other products (no EPD)",IF(_xlfn.XLOOKUP(CalculationModule[[#This Row],[Product name]],OtherProducts_Database[Product],OtherProducts_Database[CO2-storage (kgCO2e/kg)])&lt;0,1,-1)*IF('Project&amp;DataInput'!$K27="kg",1,_xlfn.XLOOKUP(CalculationModule[[#This Row],[Product name]],OtherProducts_Database[Product],OtherProducts_Database[Density (kg/m3)]))*_xlfn.XLOOKUP(CalculationModule[[#This Row],[Product name]],OtherProducts_Database[Product],OtherProducts_Database[CO2-storage (kgCO2e/kg)]),"")))</f>
        <v/>
      </c>
      <c r="E38" s="11" t="str">
        <f>IFERROR('Project&amp;DataInput'!$J27*CalculationModule[[#This Row],[Carbon content 
'[kg CO2e/unit']]],"")</f>
        <v/>
      </c>
      <c r="F38" s="11" t="str">
        <f>IF(IF('Project&amp;DataInput'!$G27="EPD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'Project&amp;DataInput'!$L27)+'Project&amp;DataInput'!$M27*'Project&amp;DataInput'!$N27=0,"",
IF('Project&amp;DataInput'!$G27="EPD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'Project&amp;DataInput'!$L27)+'Project&amp;DataInput'!$M27*'Project&amp;DataInput'!$N27)</f>
        <v/>
      </c>
      <c r="G38" s="11" t="str">
        <f>IF('Project&amp;DataInput'!$D27=0,"",'Project&amp;DataInput'!$D27)</f>
        <v/>
      </c>
      <c r="H38" s="11" t="str">
        <f>IF('Project&amp;DataInput'!$E27=0,"",'Project&amp;DataInput'!$E27)</f>
        <v/>
      </c>
    </row>
    <row r="39" spans="1:8" x14ac:dyDescent="0.3">
      <c r="A39" s="11" t="str">
        <f>'Project&amp;DataInput'!$O28</f>
        <v/>
      </c>
      <c r="B39" s="11" t="str">
        <f>_xlfn.IFNA(_xlfn.XLOOKUP(CalculationModule[[#This Row],[EPD number]],EPD_Database[EPD registration number],EPD_Database[Product name]),IF('Project&amp;DataInput'!$I28=0,"",'Project&amp;DataInput'!$I28))</f>
        <v/>
      </c>
      <c r="C39" s="11" t="str">
        <f>_xlfn.CONCAT('Project&amp;DataInput'!$J28," ",'Project&amp;DataInput'!$K28)</f>
        <v xml:space="preserve"> </v>
      </c>
      <c r="D39" s="12" t="str">
        <f>IF('Project&amp;DataInput'!$G28="EPD available",_xlfn.XLOOKUP(CalculationModule[[#This Row],[EPD number]],EPD_Database[EPD registration number],EPD_Database[A1/A1-A3 Biogenic carbon content]),
IF('Project&amp;DataInput'!$G28="Wood product (no EPD)",-1*IF('Project&amp;DataInput'!$K28="kg",1,_xlfn.XLOOKUP(CalculationModule[[#This Row],[Product name]],Wood_Database[Wood species],Wood_Database[Density w 12% moisture (kg/m³)]))*_xlfn.XLOOKUP(CalculationModule[[#This Row],[Product name]],Wood_Database[Wood species],Wood_Database[Mean estimated CO2]),
IF('Project&amp;DataInput'!$G28="Other products (no EPD)",IF(_xlfn.XLOOKUP(CalculationModule[[#This Row],[Product name]],OtherProducts_Database[Product],OtherProducts_Database[CO2-storage (kgCO2e/kg)])&lt;0,1,-1)*IF('Project&amp;DataInput'!$K28="kg",1,_xlfn.XLOOKUP(CalculationModule[[#This Row],[Product name]],OtherProducts_Database[Product],OtherProducts_Database[Density (kg/m3)]))*_xlfn.XLOOKUP(CalculationModule[[#This Row],[Product name]],OtherProducts_Database[Product],OtherProducts_Database[CO2-storage (kgCO2e/kg)]),"")))</f>
        <v/>
      </c>
      <c r="E39" s="11" t="str">
        <f>IFERROR('Project&amp;DataInput'!$J28*CalculationModule[[#This Row],[Carbon content 
'[kg CO2e/unit']]],"")</f>
        <v/>
      </c>
      <c r="F39" s="11" t="str">
        <f>IF(IF('Project&amp;DataInput'!$G28="EPD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'Project&amp;DataInput'!$L28)+'Project&amp;DataInput'!$M28*'Project&amp;DataInput'!$N28=0,"",
IF('Project&amp;DataInput'!$G28="EPD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'Project&amp;DataInput'!$L28)+'Project&amp;DataInput'!$M28*'Project&amp;DataInput'!$N28)</f>
        <v/>
      </c>
      <c r="G39" s="11" t="str">
        <f>IF('Project&amp;DataInput'!$D28=0,"",'Project&amp;DataInput'!$D28)</f>
        <v/>
      </c>
      <c r="H39" s="11" t="str">
        <f>IF('Project&amp;DataInput'!$E28=0,"",'Project&amp;DataInput'!$E28)</f>
        <v/>
      </c>
    </row>
    <row r="40" spans="1:8" x14ac:dyDescent="0.3">
      <c r="A40" s="11" t="str">
        <f>'Project&amp;DataInput'!$O29</f>
        <v/>
      </c>
      <c r="B40" s="11" t="str">
        <f>_xlfn.IFNA(_xlfn.XLOOKUP(CalculationModule[[#This Row],[EPD number]],EPD_Database[EPD registration number],EPD_Database[Product name]),IF('Project&amp;DataInput'!$I29=0,"",'Project&amp;DataInput'!$I29))</f>
        <v/>
      </c>
      <c r="C40" s="11" t="str">
        <f>_xlfn.CONCAT('Project&amp;DataInput'!$J29," ",'Project&amp;DataInput'!$K29)</f>
        <v xml:space="preserve"> </v>
      </c>
      <c r="D40" s="12" t="str">
        <f>IF('Project&amp;DataInput'!$G29="EPD available",_xlfn.XLOOKUP(CalculationModule[[#This Row],[EPD number]],EPD_Database[EPD registration number],EPD_Database[A1/A1-A3 Biogenic carbon content]),
IF('Project&amp;DataInput'!$G29="Wood product (no EPD)",-1*IF('Project&amp;DataInput'!$K29="kg",1,_xlfn.XLOOKUP(CalculationModule[[#This Row],[Product name]],Wood_Database[Wood species],Wood_Database[Density w 12% moisture (kg/m³)]))*_xlfn.XLOOKUP(CalculationModule[[#This Row],[Product name]],Wood_Database[Wood species],Wood_Database[Mean estimated CO2]),
IF('Project&amp;DataInput'!$G29="Other products (no EPD)",IF(_xlfn.XLOOKUP(CalculationModule[[#This Row],[Product name]],OtherProducts_Database[Product],OtherProducts_Database[CO2-storage (kgCO2e/kg)])&lt;0,1,-1)*IF('Project&amp;DataInput'!$K29="kg",1,_xlfn.XLOOKUP(CalculationModule[[#This Row],[Product name]],OtherProducts_Database[Product],OtherProducts_Database[Density (kg/m3)]))*_xlfn.XLOOKUP(CalculationModule[[#This Row],[Product name]],OtherProducts_Database[Product],OtherProducts_Database[CO2-storage (kgCO2e/kg)]),"")))</f>
        <v/>
      </c>
      <c r="E40" s="11" t="str">
        <f>IFERROR('Project&amp;DataInput'!$J29*CalculationModule[[#This Row],[Carbon content 
'[kg CO2e/unit']]],"")</f>
        <v/>
      </c>
      <c r="F40" s="11" t="str">
        <f>IF(IF('Project&amp;DataInput'!$G29="EPD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'Project&amp;DataInput'!$L29)+'Project&amp;DataInput'!$M29*'Project&amp;DataInput'!$N29=0,"",
IF('Project&amp;DataInput'!$G29="EPD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'Project&amp;DataInput'!$L29)+'Project&amp;DataInput'!$M29*'Project&amp;DataInput'!$N29)</f>
        <v/>
      </c>
      <c r="G40" s="11" t="str">
        <f>IF('Project&amp;DataInput'!$D29=0,"",'Project&amp;DataInput'!$D29)</f>
        <v/>
      </c>
      <c r="H40" s="11" t="str">
        <f>IF('Project&amp;DataInput'!$E29=0,"",'Project&amp;DataInput'!$E29)</f>
        <v/>
      </c>
    </row>
    <row r="41" spans="1:8" x14ac:dyDescent="0.3">
      <c r="A41" s="11" t="str">
        <f>'Project&amp;DataInput'!$O30</f>
        <v/>
      </c>
      <c r="B41" s="11" t="str">
        <f>_xlfn.IFNA(_xlfn.XLOOKUP(CalculationModule[[#This Row],[EPD number]],EPD_Database[EPD registration number],EPD_Database[Product name]),IF('Project&amp;DataInput'!$I30=0,"",'Project&amp;DataInput'!$I30))</f>
        <v/>
      </c>
      <c r="C41" s="11" t="str">
        <f>_xlfn.CONCAT('Project&amp;DataInput'!$J30," ",'Project&amp;DataInput'!$K30)</f>
        <v xml:space="preserve"> </v>
      </c>
      <c r="D41" s="12" t="str">
        <f>IF('Project&amp;DataInput'!$G30="EPD available",_xlfn.XLOOKUP(CalculationModule[[#This Row],[EPD number]],EPD_Database[EPD registration number],EPD_Database[A1/A1-A3 Biogenic carbon content]),
IF('Project&amp;DataInput'!$G30="Wood product (no EPD)",-1*IF('Project&amp;DataInput'!$K30="kg",1,_xlfn.XLOOKUP(CalculationModule[[#This Row],[Product name]],Wood_Database[Wood species],Wood_Database[Density w 12% moisture (kg/m³)]))*_xlfn.XLOOKUP(CalculationModule[[#This Row],[Product name]],Wood_Database[Wood species],Wood_Database[Mean estimated CO2]),
IF('Project&amp;DataInput'!$G30="Other products (no EPD)",IF(_xlfn.XLOOKUP(CalculationModule[[#This Row],[Product name]],OtherProducts_Database[Product],OtherProducts_Database[CO2-storage (kgCO2e/kg)])&lt;0,1,-1)*IF('Project&amp;DataInput'!$K30="kg",1,_xlfn.XLOOKUP(CalculationModule[[#This Row],[Product name]],OtherProducts_Database[Product],OtherProducts_Database[Density (kg/m3)]))*_xlfn.XLOOKUP(CalculationModule[[#This Row],[Product name]],OtherProducts_Database[Product],OtherProducts_Database[CO2-storage (kgCO2e/kg)]),"")))</f>
        <v/>
      </c>
      <c r="E41" s="11" t="str">
        <f>IFERROR('Project&amp;DataInput'!$J30*CalculationModule[[#This Row],[Carbon content 
'[kg CO2e/unit']]],"")</f>
        <v/>
      </c>
      <c r="F41" s="11" t="str">
        <f>IF(IF('Project&amp;DataInput'!$G30="EPD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'Project&amp;DataInput'!$L30)+'Project&amp;DataInput'!$M30*'Project&amp;DataInput'!$N30=0,"",
IF('Project&amp;DataInput'!$G30="EPD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'Project&amp;DataInput'!$L30)+'Project&amp;DataInput'!$M30*'Project&amp;DataInput'!$N30)</f>
        <v/>
      </c>
      <c r="G41" s="11" t="str">
        <f>IF('Project&amp;DataInput'!$D30=0,"",'Project&amp;DataInput'!$D30)</f>
        <v/>
      </c>
      <c r="H41" s="11" t="str">
        <f>IF('Project&amp;DataInput'!$E30=0,"",'Project&amp;DataInput'!$E30)</f>
        <v/>
      </c>
    </row>
    <row r="42" spans="1:8" x14ac:dyDescent="0.3">
      <c r="A42" s="11" t="str">
        <f>'Project&amp;DataInput'!$O31</f>
        <v/>
      </c>
      <c r="B42" s="11" t="str">
        <f>_xlfn.IFNA(_xlfn.XLOOKUP(CalculationModule[[#This Row],[EPD number]],EPD_Database[EPD registration number],EPD_Database[Product name]),IF('Project&amp;DataInput'!$I31=0,"",'Project&amp;DataInput'!$I31))</f>
        <v/>
      </c>
      <c r="C42" s="11" t="str">
        <f>_xlfn.CONCAT('Project&amp;DataInput'!$J31," ",'Project&amp;DataInput'!$K31)</f>
        <v xml:space="preserve"> </v>
      </c>
      <c r="D42" s="12" t="str">
        <f>IF('Project&amp;DataInput'!$G31="EPD available",_xlfn.XLOOKUP(CalculationModule[[#This Row],[EPD number]],EPD_Database[EPD registration number],EPD_Database[A1/A1-A3 Biogenic carbon content]),
IF('Project&amp;DataInput'!$G31="Wood product (no EPD)",-1*IF('Project&amp;DataInput'!$K31="kg",1,_xlfn.XLOOKUP(CalculationModule[[#This Row],[Product name]],Wood_Database[Wood species],Wood_Database[Density w 12% moisture (kg/m³)]))*_xlfn.XLOOKUP(CalculationModule[[#This Row],[Product name]],Wood_Database[Wood species],Wood_Database[Mean estimated CO2]),
IF('Project&amp;DataInput'!$G31="Other products (no EPD)",IF(_xlfn.XLOOKUP(CalculationModule[[#This Row],[Product name]],OtherProducts_Database[Product],OtherProducts_Database[CO2-storage (kgCO2e/kg)])&lt;0,1,-1)*IF('Project&amp;DataInput'!$K31="kg",1,_xlfn.XLOOKUP(CalculationModule[[#This Row],[Product name]],OtherProducts_Database[Product],OtherProducts_Database[Density (kg/m3)]))*_xlfn.XLOOKUP(CalculationModule[[#This Row],[Product name]],OtherProducts_Database[Product],OtherProducts_Database[CO2-storage (kgCO2e/kg)]),"")))</f>
        <v/>
      </c>
      <c r="E42" s="11" t="str">
        <f>IFERROR('Project&amp;DataInput'!$J31*CalculationModule[[#This Row],[Carbon content 
'[kg CO2e/unit']]],"")</f>
        <v/>
      </c>
      <c r="F42" s="11" t="str">
        <f>IF(IF('Project&amp;DataInput'!$G31="EPD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'Project&amp;DataInput'!$L31)+'Project&amp;DataInput'!$M31*'Project&amp;DataInput'!$N31=0,"",
IF('Project&amp;DataInput'!$G31="EPD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'Project&amp;DataInput'!$L31)+'Project&amp;DataInput'!$M31*'Project&amp;DataInput'!$N31)</f>
        <v/>
      </c>
      <c r="G42" s="11" t="str">
        <f>IF('Project&amp;DataInput'!$D31=0,"",'Project&amp;DataInput'!$D31)</f>
        <v/>
      </c>
      <c r="H42" s="11" t="str">
        <f>IF('Project&amp;DataInput'!$E31=0,"",'Project&amp;DataInput'!$E31)</f>
        <v/>
      </c>
    </row>
    <row r="43" spans="1:8" x14ac:dyDescent="0.3">
      <c r="A43" s="11" t="str">
        <f>'Project&amp;DataInput'!$O32</f>
        <v/>
      </c>
      <c r="B43" s="11" t="str">
        <f>_xlfn.IFNA(_xlfn.XLOOKUP(CalculationModule[[#This Row],[EPD number]],EPD_Database[EPD registration number],EPD_Database[Product name]),IF('Project&amp;DataInput'!$I32=0,"",'Project&amp;DataInput'!$I32))</f>
        <v/>
      </c>
      <c r="C43" s="11" t="str">
        <f>_xlfn.CONCAT('Project&amp;DataInput'!$J32," ",'Project&amp;DataInput'!$K32)</f>
        <v xml:space="preserve"> </v>
      </c>
      <c r="D43" s="12" t="str">
        <f>IF('Project&amp;DataInput'!$G32="EPD available",_xlfn.XLOOKUP(CalculationModule[[#This Row],[EPD number]],EPD_Database[EPD registration number],EPD_Database[A1/A1-A3 Biogenic carbon content]),
IF('Project&amp;DataInput'!$G32="Wood product (no EPD)",-1*IF('Project&amp;DataInput'!$K32="kg",1,_xlfn.XLOOKUP(CalculationModule[[#This Row],[Product name]],Wood_Database[Wood species],Wood_Database[Density w 12% moisture (kg/m³)]))*_xlfn.XLOOKUP(CalculationModule[[#This Row],[Product name]],Wood_Database[Wood species],Wood_Database[Mean estimated CO2]),
IF('Project&amp;DataInput'!$G32="Other products (no EPD)",IF(_xlfn.XLOOKUP(CalculationModule[[#This Row],[Product name]],OtherProducts_Database[Product],OtherProducts_Database[CO2-storage (kgCO2e/kg)])&lt;0,1,-1)*IF('Project&amp;DataInput'!$K32="kg",1,_xlfn.XLOOKUP(CalculationModule[[#This Row],[Product name]],OtherProducts_Database[Product],OtherProducts_Database[Density (kg/m3)]))*_xlfn.XLOOKUP(CalculationModule[[#This Row],[Product name]],OtherProducts_Database[Product],OtherProducts_Database[CO2-storage (kgCO2e/kg)]),"")))</f>
        <v/>
      </c>
      <c r="E43" s="11" t="str">
        <f>IFERROR('Project&amp;DataInput'!$J32*CalculationModule[[#This Row],[Carbon content 
'[kg CO2e/unit']]],"")</f>
        <v/>
      </c>
      <c r="F43" s="11" t="str">
        <f>IF(IF('Project&amp;DataInput'!$G32="EPD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'Project&amp;DataInput'!$L32)+'Project&amp;DataInput'!$M32*'Project&amp;DataInput'!$N32=0,"",
IF('Project&amp;DataInput'!$G32="EPD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'Project&amp;DataInput'!$L32)+'Project&amp;DataInput'!$M32*'Project&amp;DataInput'!$N32)</f>
        <v/>
      </c>
      <c r="G43" s="11" t="str">
        <f>IF('Project&amp;DataInput'!$D32=0,"",'Project&amp;DataInput'!$D32)</f>
        <v/>
      </c>
      <c r="H43" s="11" t="str">
        <f>IF('Project&amp;DataInput'!$E32=0,"",'Project&amp;DataInput'!$E32)</f>
        <v/>
      </c>
    </row>
    <row r="44" spans="1:8" x14ac:dyDescent="0.3">
      <c r="A44" s="11" t="str">
        <f>'Project&amp;DataInput'!$O33</f>
        <v/>
      </c>
      <c r="B44" s="11" t="str">
        <f>_xlfn.IFNA(_xlfn.XLOOKUP(CalculationModule[[#This Row],[EPD number]],EPD_Database[EPD registration number],EPD_Database[Product name]),IF('Project&amp;DataInput'!$I33=0,"",'Project&amp;DataInput'!$I33))</f>
        <v/>
      </c>
      <c r="C44" s="11" t="str">
        <f>_xlfn.CONCAT('Project&amp;DataInput'!$J33," ",'Project&amp;DataInput'!$K33)</f>
        <v xml:space="preserve"> </v>
      </c>
      <c r="D44" s="12" t="str">
        <f>IF('Project&amp;DataInput'!$G33="EPD available",_xlfn.XLOOKUP(CalculationModule[[#This Row],[EPD number]],EPD_Database[EPD registration number],EPD_Database[A1/A1-A3 Biogenic carbon content]),
IF('Project&amp;DataInput'!$G33="Wood product (no EPD)",-1*IF('Project&amp;DataInput'!$K33="kg",1,_xlfn.XLOOKUP(CalculationModule[[#This Row],[Product name]],Wood_Database[Wood species],Wood_Database[Density w 12% moisture (kg/m³)]))*_xlfn.XLOOKUP(CalculationModule[[#This Row],[Product name]],Wood_Database[Wood species],Wood_Database[Mean estimated CO2]),
IF('Project&amp;DataInput'!$G33="Other products (no EPD)",IF(_xlfn.XLOOKUP(CalculationModule[[#This Row],[Product name]],OtherProducts_Database[Product],OtherProducts_Database[CO2-storage (kgCO2e/kg)])&lt;0,1,-1)*IF('Project&amp;DataInput'!$K33="kg",1,_xlfn.XLOOKUP(CalculationModule[[#This Row],[Product name]],OtherProducts_Database[Product],OtherProducts_Database[Density (kg/m3)]))*_xlfn.XLOOKUP(CalculationModule[[#This Row],[Product name]],OtherProducts_Database[Product],OtherProducts_Database[CO2-storage (kgCO2e/kg)]),"")))</f>
        <v/>
      </c>
      <c r="E44" s="11" t="str">
        <f>IFERROR('Project&amp;DataInput'!$J33*CalculationModule[[#This Row],[Carbon content 
'[kg CO2e/unit']]],"")</f>
        <v/>
      </c>
      <c r="F44" s="11" t="str">
        <f>IF(IF('Project&amp;DataInput'!$G33="EPD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'Project&amp;DataInput'!$L33)+'Project&amp;DataInput'!$M33*'Project&amp;DataInput'!$N33=0,"",
IF('Project&amp;DataInput'!$G33="EPD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'Project&amp;DataInput'!$L33)+'Project&amp;DataInput'!$M33*'Project&amp;DataInput'!$N33)</f>
        <v/>
      </c>
      <c r="G44" s="11" t="str">
        <f>IF('Project&amp;DataInput'!$D33=0,"",'Project&amp;DataInput'!$D33)</f>
        <v/>
      </c>
      <c r="H44" s="11" t="str">
        <f>IF('Project&amp;DataInput'!$E33=0,"",'Project&amp;DataInput'!$E33)</f>
        <v/>
      </c>
    </row>
    <row r="45" spans="1:8" x14ac:dyDescent="0.3">
      <c r="A45" s="11" t="str">
        <f>'Project&amp;DataInput'!$O34</f>
        <v/>
      </c>
      <c r="B45" s="11" t="str">
        <f>_xlfn.IFNA(_xlfn.XLOOKUP(CalculationModule[[#This Row],[EPD number]],EPD_Database[EPD registration number],EPD_Database[Product name]),IF('Project&amp;DataInput'!$I34=0,"",'Project&amp;DataInput'!$I34))</f>
        <v/>
      </c>
      <c r="C45" s="11" t="str">
        <f>_xlfn.CONCAT('Project&amp;DataInput'!$J34," ",'Project&amp;DataInput'!$K34)</f>
        <v xml:space="preserve"> </v>
      </c>
      <c r="D45" s="12" t="str">
        <f>IF('Project&amp;DataInput'!$G34="EPD available",_xlfn.XLOOKUP(CalculationModule[[#This Row],[EPD number]],EPD_Database[EPD registration number],EPD_Database[A1/A1-A3 Biogenic carbon content]),
IF('Project&amp;DataInput'!$G34="Wood product (no EPD)",-1*IF('Project&amp;DataInput'!$K34="kg",1,_xlfn.XLOOKUP(CalculationModule[[#This Row],[Product name]],Wood_Database[Wood species],Wood_Database[Density w 12% moisture (kg/m³)]))*_xlfn.XLOOKUP(CalculationModule[[#This Row],[Product name]],Wood_Database[Wood species],Wood_Database[Mean estimated CO2]),
IF('Project&amp;DataInput'!$G34="Other products (no EPD)",IF(_xlfn.XLOOKUP(CalculationModule[[#This Row],[Product name]],OtherProducts_Database[Product],OtherProducts_Database[CO2-storage (kgCO2e/kg)])&lt;0,1,-1)*IF('Project&amp;DataInput'!$K34="kg",1,_xlfn.XLOOKUP(CalculationModule[[#This Row],[Product name]],OtherProducts_Database[Product],OtherProducts_Database[Density (kg/m3)]))*_xlfn.XLOOKUP(CalculationModule[[#This Row],[Product name]],OtherProducts_Database[Product],OtherProducts_Database[CO2-storage (kgCO2e/kg)]),"")))</f>
        <v/>
      </c>
      <c r="E45" s="11" t="str">
        <f>IFERROR('Project&amp;DataInput'!$J34*CalculationModule[[#This Row],[Carbon content 
'[kg CO2e/unit']]],"")</f>
        <v/>
      </c>
      <c r="F45" s="11" t="str">
        <f>IF(IF('Project&amp;DataInput'!$G34="EPD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'Project&amp;DataInput'!$L34)+'Project&amp;DataInput'!$M34*'Project&amp;DataInput'!$N34=0,"",
IF('Project&amp;DataInput'!$G34="EPD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'Project&amp;DataInput'!$L34)+'Project&amp;DataInput'!$M34*'Project&amp;DataInput'!$N34)</f>
        <v/>
      </c>
      <c r="G45" s="11" t="str">
        <f>IF('Project&amp;DataInput'!$D34=0,"",'Project&amp;DataInput'!$D34)</f>
        <v/>
      </c>
      <c r="H45" s="11" t="str">
        <f>IF('Project&amp;DataInput'!$E34=0,"",'Project&amp;DataInput'!$E34)</f>
        <v/>
      </c>
    </row>
    <row r="46" spans="1:8" x14ac:dyDescent="0.3">
      <c r="A46" s="11" t="str">
        <f>'Project&amp;DataInput'!$O35</f>
        <v/>
      </c>
      <c r="B46" s="11" t="str">
        <f>_xlfn.IFNA(_xlfn.XLOOKUP(CalculationModule[[#This Row],[EPD number]],EPD_Database[EPD registration number],EPD_Database[Product name]),IF('Project&amp;DataInput'!$I35=0,"",'Project&amp;DataInput'!$I35))</f>
        <v/>
      </c>
      <c r="C46" s="11" t="str">
        <f>_xlfn.CONCAT('Project&amp;DataInput'!$J35," ",'Project&amp;DataInput'!$K35)</f>
        <v xml:space="preserve"> </v>
      </c>
      <c r="D46" s="12" t="str">
        <f>IF('Project&amp;DataInput'!$G35="EPD available",_xlfn.XLOOKUP(CalculationModule[[#This Row],[EPD number]],EPD_Database[EPD registration number],EPD_Database[A1/A1-A3 Biogenic carbon content]),
IF('Project&amp;DataInput'!$G35="Wood product (no EPD)",-1*IF('Project&amp;DataInput'!$K35="kg",1,_xlfn.XLOOKUP(CalculationModule[[#This Row],[Product name]],Wood_Database[Wood species],Wood_Database[Density w 12% moisture (kg/m³)]))*_xlfn.XLOOKUP(CalculationModule[[#This Row],[Product name]],Wood_Database[Wood species],Wood_Database[Mean estimated CO2]),
IF('Project&amp;DataInput'!$G35="Other products (no EPD)",IF(_xlfn.XLOOKUP(CalculationModule[[#This Row],[Product name]],OtherProducts_Database[Product],OtherProducts_Database[CO2-storage (kgCO2e/kg)])&lt;0,1,-1)*IF('Project&amp;DataInput'!$K35="kg",1,_xlfn.XLOOKUP(CalculationModule[[#This Row],[Product name]],OtherProducts_Database[Product],OtherProducts_Database[Density (kg/m3)]))*_xlfn.XLOOKUP(CalculationModule[[#This Row],[Product name]],OtherProducts_Database[Product],OtherProducts_Database[CO2-storage (kgCO2e/kg)]),"")))</f>
        <v/>
      </c>
      <c r="E46" s="11" t="str">
        <f>IFERROR('Project&amp;DataInput'!$J35*CalculationModule[[#This Row],[Carbon content 
'[kg CO2e/unit']]],"")</f>
        <v/>
      </c>
      <c r="F46" s="11" t="str">
        <f>IF(IF('Project&amp;DataInput'!$G35="EPD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'Project&amp;DataInput'!$L35)+'Project&amp;DataInput'!$M35*'Project&amp;DataInput'!$N35=0,"",
IF('Project&amp;DataInput'!$G35="EPD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'Project&amp;DataInput'!$L35)+'Project&amp;DataInput'!$M35*'Project&amp;DataInput'!$N35)</f>
        <v/>
      </c>
      <c r="G46" s="11" t="str">
        <f>IF('Project&amp;DataInput'!$D35=0,"",'Project&amp;DataInput'!$D35)</f>
        <v/>
      </c>
      <c r="H46" s="11" t="str">
        <f>IF('Project&amp;DataInput'!$E35=0,"",'Project&amp;DataInput'!$E35)</f>
        <v/>
      </c>
    </row>
    <row r="47" spans="1:8" x14ac:dyDescent="0.3">
      <c r="A47" s="11" t="str">
        <f>'Project&amp;DataInput'!$O36</f>
        <v/>
      </c>
      <c r="B47" s="11" t="str">
        <f>_xlfn.IFNA(_xlfn.XLOOKUP(CalculationModule[[#This Row],[EPD number]],EPD_Database[EPD registration number],EPD_Database[Product name]),IF('Project&amp;DataInput'!$I36=0,"",'Project&amp;DataInput'!$I36))</f>
        <v/>
      </c>
      <c r="C47" s="11" t="str">
        <f>_xlfn.CONCAT('Project&amp;DataInput'!$J36," ",'Project&amp;DataInput'!$K36)</f>
        <v xml:space="preserve"> </v>
      </c>
      <c r="D47" s="12" t="str">
        <f>IF('Project&amp;DataInput'!$G36="EPD available",_xlfn.XLOOKUP(CalculationModule[[#This Row],[EPD number]],EPD_Database[EPD registration number],EPD_Database[A1/A1-A3 Biogenic carbon content]),
IF('Project&amp;DataInput'!$G36="Wood product (no EPD)",-1*IF('Project&amp;DataInput'!$K36="kg",1,_xlfn.XLOOKUP(CalculationModule[[#This Row],[Product name]],Wood_Database[Wood species],Wood_Database[Density w 12% moisture (kg/m³)]))*_xlfn.XLOOKUP(CalculationModule[[#This Row],[Product name]],Wood_Database[Wood species],Wood_Database[Mean estimated CO2]),
IF('Project&amp;DataInput'!$G36="Other products (no EPD)",IF(_xlfn.XLOOKUP(CalculationModule[[#This Row],[Product name]],OtherProducts_Database[Product],OtherProducts_Database[CO2-storage (kgCO2e/kg)])&lt;0,1,-1)*IF('Project&amp;DataInput'!$K36="kg",1,_xlfn.XLOOKUP(CalculationModule[[#This Row],[Product name]],OtherProducts_Database[Product],OtherProducts_Database[Density (kg/m3)]))*_xlfn.XLOOKUP(CalculationModule[[#This Row],[Product name]],OtherProducts_Database[Product],OtherProducts_Database[CO2-storage (kgCO2e/kg)]),"")))</f>
        <v/>
      </c>
      <c r="E47" s="11" t="str">
        <f>IFERROR('Project&amp;DataInput'!$J36*CalculationModule[[#This Row],[Carbon content 
'[kg CO2e/unit']]],"")</f>
        <v/>
      </c>
      <c r="F47" s="11" t="str">
        <f>IF(IF('Project&amp;DataInput'!$G36="EPD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'Project&amp;DataInput'!$L36)+'Project&amp;DataInput'!$M36*'Project&amp;DataInput'!$N36=0,"",
IF('Project&amp;DataInput'!$G36="EPD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'Project&amp;DataInput'!$L36)+'Project&amp;DataInput'!$M36*'Project&amp;DataInput'!$N36)</f>
        <v/>
      </c>
      <c r="G47" s="11" t="str">
        <f>IF('Project&amp;DataInput'!$D36=0,"",'Project&amp;DataInput'!$D36)</f>
        <v/>
      </c>
      <c r="H47" s="11" t="str">
        <f>IF('Project&amp;DataInput'!$E36=0,"",'Project&amp;DataInput'!$E36)</f>
        <v/>
      </c>
    </row>
    <row r="48" spans="1:8" x14ac:dyDescent="0.3">
      <c r="A48" s="11" t="str">
        <f>'Project&amp;DataInput'!$O37</f>
        <v/>
      </c>
      <c r="B48" s="11" t="str">
        <f>_xlfn.IFNA(_xlfn.XLOOKUP(CalculationModule[[#This Row],[EPD number]],EPD_Database[EPD registration number],EPD_Database[Product name]),IF('Project&amp;DataInput'!$I37=0,"",'Project&amp;DataInput'!$I37))</f>
        <v/>
      </c>
      <c r="C48" s="11" t="str">
        <f>_xlfn.CONCAT('Project&amp;DataInput'!$J37," ",'Project&amp;DataInput'!$K37)</f>
        <v xml:space="preserve"> </v>
      </c>
      <c r="D48" s="12" t="str">
        <f>IF('Project&amp;DataInput'!$G37="EPD available",_xlfn.XLOOKUP(CalculationModule[[#This Row],[EPD number]],EPD_Database[EPD registration number],EPD_Database[A1/A1-A3 Biogenic carbon content]),
IF('Project&amp;DataInput'!$G37="Wood product (no EPD)",-1*IF('Project&amp;DataInput'!$K37="kg",1,_xlfn.XLOOKUP(CalculationModule[[#This Row],[Product name]],Wood_Database[Wood species],Wood_Database[Density w 12% moisture (kg/m³)]))*_xlfn.XLOOKUP(CalculationModule[[#This Row],[Product name]],Wood_Database[Wood species],Wood_Database[Mean estimated CO2]),
IF('Project&amp;DataInput'!$G37="Other products (no EPD)",IF(_xlfn.XLOOKUP(CalculationModule[[#This Row],[Product name]],OtherProducts_Database[Product],OtherProducts_Database[CO2-storage (kgCO2e/kg)])&lt;0,1,-1)*IF('Project&amp;DataInput'!$K37="kg",1,_xlfn.XLOOKUP(CalculationModule[[#This Row],[Product name]],OtherProducts_Database[Product],OtherProducts_Database[Density (kg/m3)]))*_xlfn.XLOOKUP(CalculationModule[[#This Row],[Product name]],OtherProducts_Database[Product],OtherProducts_Database[CO2-storage (kgCO2e/kg)]),"")))</f>
        <v/>
      </c>
      <c r="E48" s="11" t="str">
        <f>IFERROR('Project&amp;DataInput'!$J37*CalculationModule[[#This Row],[Carbon content 
'[kg CO2e/unit']]],"")</f>
        <v/>
      </c>
      <c r="F48" s="11" t="str">
        <f>IF(IF('Project&amp;DataInput'!$G37="EPD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'Project&amp;DataInput'!$L37)+'Project&amp;DataInput'!$M37*'Project&amp;DataInput'!$N37=0,"",
IF('Project&amp;DataInput'!$G37="EPD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'Project&amp;DataInput'!$L37)+'Project&amp;DataInput'!$M37*'Project&amp;DataInput'!$N37)</f>
        <v/>
      </c>
      <c r="G48" s="11" t="str">
        <f>IF('Project&amp;DataInput'!$D37=0,"",'Project&amp;DataInput'!$D37)</f>
        <v/>
      </c>
      <c r="H48" s="11" t="str">
        <f>IF('Project&amp;DataInput'!$E37=0,"",'Project&amp;DataInput'!$E37)</f>
        <v/>
      </c>
    </row>
    <row r="49" spans="1:8" x14ac:dyDescent="0.3">
      <c r="A49" s="11" t="str">
        <f>'Project&amp;DataInput'!$O38</f>
        <v/>
      </c>
      <c r="B49" s="11" t="str">
        <f>_xlfn.IFNA(_xlfn.XLOOKUP(CalculationModule[[#This Row],[EPD number]],EPD_Database[EPD registration number],EPD_Database[Product name]),IF('Project&amp;DataInput'!$I38=0,"",'Project&amp;DataInput'!$I38))</f>
        <v/>
      </c>
      <c r="C49" s="11" t="str">
        <f>_xlfn.CONCAT('Project&amp;DataInput'!$J38," ",'Project&amp;DataInput'!$K38)</f>
        <v xml:space="preserve"> </v>
      </c>
      <c r="D49" s="12" t="str">
        <f>IF('Project&amp;DataInput'!$G38="EPD available",_xlfn.XLOOKUP(CalculationModule[[#This Row],[EPD number]],EPD_Database[EPD registration number],EPD_Database[A1/A1-A3 Biogenic carbon content]),
IF('Project&amp;DataInput'!$G38="Wood product (no EPD)",-1*IF('Project&amp;DataInput'!$K38="kg",1,_xlfn.XLOOKUP(CalculationModule[[#This Row],[Product name]],Wood_Database[Wood species],Wood_Database[Density w 12% moisture (kg/m³)]))*_xlfn.XLOOKUP(CalculationModule[[#This Row],[Product name]],Wood_Database[Wood species],Wood_Database[Mean estimated CO2]),
IF('Project&amp;DataInput'!$G38="Other products (no EPD)",IF(_xlfn.XLOOKUP(CalculationModule[[#This Row],[Product name]],OtherProducts_Database[Product],OtherProducts_Database[CO2-storage (kgCO2e/kg)])&lt;0,1,-1)*IF('Project&amp;DataInput'!$K38="kg",1,_xlfn.XLOOKUP(CalculationModule[[#This Row],[Product name]],OtherProducts_Database[Product],OtherProducts_Database[Density (kg/m3)]))*_xlfn.XLOOKUP(CalculationModule[[#This Row],[Product name]],OtherProducts_Database[Product],OtherProducts_Database[CO2-storage (kgCO2e/kg)]),"")))</f>
        <v/>
      </c>
      <c r="E49" s="11" t="str">
        <f>IFERROR('Project&amp;DataInput'!$J38*CalculationModule[[#This Row],[Carbon content 
'[kg CO2e/unit']]],"")</f>
        <v/>
      </c>
      <c r="F49" s="11" t="str">
        <f>IF(IF('Project&amp;DataInput'!$G38="EPD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'Project&amp;DataInput'!$L38)+'Project&amp;DataInput'!$M38*'Project&amp;DataInput'!$N38=0,"",
IF('Project&amp;DataInput'!$G38="EPD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'Project&amp;DataInput'!$L38)+'Project&amp;DataInput'!$M38*'Project&amp;DataInput'!$N38)</f>
        <v/>
      </c>
      <c r="G49" s="11" t="str">
        <f>IF('Project&amp;DataInput'!$D38=0,"",'Project&amp;DataInput'!$D38)</f>
        <v/>
      </c>
      <c r="H49" s="11" t="str">
        <f>IF('Project&amp;DataInput'!$E38=0,"",'Project&amp;DataInput'!$E38)</f>
        <v/>
      </c>
    </row>
    <row r="50" spans="1:8" x14ac:dyDescent="0.3">
      <c r="A50" s="11" t="str">
        <f>'Project&amp;DataInput'!$O39</f>
        <v/>
      </c>
      <c r="B50" s="11" t="str">
        <f>_xlfn.IFNA(_xlfn.XLOOKUP(CalculationModule[[#This Row],[EPD number]],EPD_Database[EPD registration number],EPD_Database[Product name]),IF('Project&amp;DataInput'!$I39=0,"",'Project&amp;DataInput'!$I39))</f>
        <v/>
      </c>
      <c r="C50" s="11" t="str">
        <f>_xlfn.CONCAT('Project&amp;DataInput'!$J39," ",'Project&amp;DataInput'!$K39)</f>
        <v xml:space="preserve"> </v>
      </c>
      <c r="D50" s="12" t="str">
        <f>IF('Project&amp;DataInput'!$G39="EPD available",_xlfn.XLOOKUP(CalculationModule[[#This Row],[EPD number]],EPD_Database[EPD registration number],EPD_Database[A1/A1-A3 Biogenic carbon content]),
IF('Project&amp;DataInput'!$G39="Wood product (no EPD)",-1*IF('Project&amp;DataInput'!$K39="kg",1,_xlfn.XLOOKUP(CalculationModule[[#This Row],[Product name]],Wood_Database[Wood species],Wood_Database[Density w 12% moisture (kg/m³)]))*_xlfn.XLOOKUP(CalculationModule[[#This Row],[Product name]],Wood_Database[Wood species],Wood_Database[Mean estimated CO2]),
IF('Project&amp;DataInput'!$G39="Other products (no EPD)",IF(_xlfn.XLOOKUP(CalculationModule[[#This Row],[Product name]],OtherProducts_Database[Product],OtherProducts_Database[CO2-storage (kgCO2e/kg)])&lt;0,1,-1)*IF('Project&amp;DataInput'!$K39="kg",1,_xlfn.XLOOKUP(CalculationModule[[#This Row],[Product name]],OtherProducts_Database[Product],OtherProducts_Database[Density (kg/m3)]))*_xlfn.XLOOKUP(CalculationModule[[#This Row],[Product name]],OtherProducts_Database[Product],OtherProducts_Database[CO2-storage (kgCO2e/kg)]),"")))</f>
        <v/>
      </c>
      <c r="E50" s="11" t="str">
        <f>IFERROR('Project&amp;DataInput'!$J39*CalculationModule[[#This Row],[Carbon content 
'[kg CO2e/unit']]],"")</f>
        <v/>
      </c>
      <c r="F50" s="11" t="str">
        <f>IF(IF('Project&amp;DataInput'!$G39="EPD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'Project&amp;DataInput'!$L39)+'Project&amp;DataInput'!$M39*'Project&amp;DataInput'!$N39=0,"",
IF('Project&amp;DataInput'!$G39="EPD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'Project&amp;DataInput'!$L39)+'Project&amp;DataInput'!$M39*'Project&amp;DataInput'!$N39)</f>
        <v/>
      </c>
      <c r="G50" s="11" t="str">
        <f>IF('Project&amp;DataInput'!$D39=0,"",'Project&amp;DataInput'!$D39)</f>
        <v/>
      </c>
      <c r="H50" s="11" t="str">
        <f>IF('Project&amp;DataInput'!$E39=0,"",'Project&amp;DataInput'!$E39)</f>
        <v/>
      </c>
    </row>
    <row r="51" spans="1:8" x14ac:dyDescent="0.3">
      <c r="A51" s="11" t="str">
        <f>'Project&amp;DataInput'!$O40</f>
        <v/>
      </c>
      <c r="B51" s="11" t="str">
        <f>_xlfn.IFNA(_xlfn.XLOOKUP(CalculationModule[[#This Row],[EPD number]],EPD_Database[EPD registration number],EPD_Database[Product name]),IF('Project&amp;DataInput'!$I40=0,"",'Project&amp;DataInput'!$I40))</f>
        <v/>
      </c>
      <c r="C51" s="11" t="str">
        <f>_xlfn.CONCAT('Project&amp;DataInput'!$J40," ",'Project&amp;DataInput'!$K40)</f>
        <v xml:space="preserve"> </v>
      </c>
      <c r="D51" s="12" t="str">
        <f>IF('Project&amp;DataInput'!$G40="EPD available",_xlfn.XLOOKUP(CalculationModule[[#This Row],[EPD number]],EPD_Database[EPD registration number],EPD_Database[A1/A1-A3 Biogenic carbon content]),
IF('Project&amp;DataInput'!$G40="Wood product (no EPD)",-1*IF('Project&amp;DataInput'!$K40="kg",1,_xlfn.XLOOKUP(CalculationModule[[#This Row],[Product name]],Wood_Database[Wood species],Wood_Database[Density w 12% moisture (kg/m³)]))*_xlfn.XLOOKUP(CalculationModule[[#This Row],[Product name]],Wood_Database[Wood species],Wood_Database[Mean estimated CO2]),
IF('Project&amp;DataInput'!$G40="Other products (no EPD)",IF(_xlfn.XLOOKUP(CalculationModule[[#This Row],[Product name]],OtherProducts_Database[Product],OtherProducts_Database[CO2-storage (kgCO2e/kg)])&lt;0,1,-1)*IF('Project&amp;DataInput'!$K40="kg",1,_xlfn.XLOOKUP(CalculationModule[[#This Row],[Product name]],OtherProducts_Database[Product],OtherProducts_Database[Density (kg/m3)]))*_xlfn.XLOOKUP(CalculationModule[[#This Row],[Product name]],OtherProducts_Database[Product],OtherProducts_Database[CO2-storage (kgCO2e/kg)]),"")))</f>
        <v/>
      </c>
      <c r="E51" s="11" t="str">
        <f>IFERROR('Project&amp;DataInput'!$J40*CalculationModule[[#This Row],[Carbon content 
'[kg CO2e/unit']]],"")</f>
        <v/>
      </c>
      <c r="F51" s="11" t="str">
        <f>IF(IF('Project&amp;DataInput'!$G40="EPD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'Project&amp;DataInput'!$L40)+'Project&amp;DataInput'!$M40*'Project&amp;DataInput'!$N40=0,"",
IF('Project&amp;DataInput'!$G40="EPD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'Project&amp;DataInput'!$L40)+'Project&amp;DataInput'!$M40*'Project&amp;DataInput'!$N40)</f>
        <v/>
      </c>
      <c r="G51" s="11" t="str">
        <f>IF('Project&amp;DataInput'!$D40=0,"",'Project&amp;DataInput'!$D40)</f>
        <v/>
      </c>
      <c r="H51" s="11" t="str">
        <f>IF('Project&amp;DataInput'!$E40=0,"",'Project&amp;DataInput'!$E40)</f>
        <v/>
      </c>
    </row>
    <row r="52" spans="1:8" x14ac:dyDescent="0.3">
      <c r="A52" s="11" t="str">
        <f>'Project&amp;DataInput'!$O41</f>
        <v/>
      </c>
      <c r="B52" s="11" t="str">
        <f>_xlfn.IFNA(_xlfn.XLOOKUP(CalculationModule[[#This Row],[EPD number]],EPD_Database[EPD registration number],EPD_Database[Product name]),IF('Project&amp;DataInput'!$I41=0,"",'Project&amp;DataInput'!$I41))</f>
        <v/>
      </c>
      <c r="C52" s="11" t="str">
        <f>_xlfn.CONCAT('Project&amp;DataInput'!$J41," ",'Project&amp;DataInput'!$K41)</f>
        <v xml:space="preserve"> </v>
      </c>
      <c r="D52" s="12" t="str">
        <f>IF('Project&amp;DataInput'!$G41="EPD available",_xlfn.XLOOKUP(CalculationModule[[#This Row],[EPD number]],EPD_Database[EPD registration number],EPD_Database[A1/A1-A3 Biogenic carbon content]),
IF('Project&amp;DataInput'!$G41="Wood product (no EPD)",-1*IF('Project&amp;DataInput'!$K41="kg",1,_xlfn.XLOOKUP(CalculationModule[[#This Row],[Product name]],Wood_Database[Wood species],Wood_Database[Density w 12% moisture (kg/m³)]))*_xlfn.XLOOKUP(CalculationModule[[#This Row],[Product name]],Wood_Database[Wood species],Wood_Database[Mean estimated CO2]),
IF('Project&amp;DataInput'!$G41="Other products (no EPD)",IF(_xlfn.XLOOKUP(CalculationModule[[#This Row],[Product name]],OtherProducts_Database[Product],OtherProducts_Database[CO2-storage (kgCO2e/kg)])&lt;0,1,-1)*IF('Project&amp;DataInput'!$K41="kg",1,_xlfn.XLOOKUP(CalculationModule[[#This Row],[Product name]],OtherProducts_Database[Product],OtherProducts_Database[Density (kg/m3)]))*_xlfn.XLOOKUP(CalculationModule[[#This Row],[Product name]],OtherProducts_Database[Product],OtherProducts_Database[CO2-storage (kgCO2e/kg)]),"")))</f>
        <v/>
      </c>
      <c r="E52" s="11" t="str">
        <f>IFERROR('Project&amp;DataInput'!$J41*CalculationModule[[#This Row],[Carbon content 
'[kg CO2e/unit']]],"")</f>
        <v/>
      </c>
      <c r="F52" s="11" t="str">
        <f>IF(IF('Project&amp;DataInput'!$G41="EPD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'Project&amp;DataInput'!$L41)+'Project&amp;DataInput'!$M41*'Project&amp;DataInput'!$N41=0,"",
IF('Project&amp;DataInput'!$G41="EPD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'Project&amp;DataInput'!$L41)+'Project&amp;DataInput'!$M41*'Project&amp;DataInput'!$N41)</f>
        <v/>
      </c>
      <c r="G52" s="11" t="str">
        <f>IF('Project&amp;DataInput'!$D41=0,"",'Project&amp;DataInput'!$D41)</f>
        <v/>
      </c>
      <c r="H52" s="11" t="str">
        <f>IF('Project&amp;DataInput'!$E41=0,"",'Project&amp;DataInput'!$E41)</f>
        <v/>
      </c>
    </row>
    <row r="53" spans="1:8" x14ac:dyDescent="0.3">
      <c r="A53" s="11" t="str">
        <f>'Project&amp;DataInput'!$O42</f>
        <v/>
      </c>
      <c r="B53" s="11" t="str">
        <f>_xlfn.IFNA(_xlfn.XLOOKUP(CalculationModule[[#This Row],[EPD number]],EPD_Database[EPD registration number],EPD_Database[Product name]),IF('Project&amp;DataInput'!$I42=0,"",'Project&amp;DataInput'!$I42))</f>
        <v/>
      </c>
      <c r="C53" s="11" t="str">
        <f>_xlfn.CONCAT('Project&amp;DataInput'!$J42," ",'Project&amp;DataInput'!$K42)</f>
        <v xml:space="preserve"> </v>
      </c>
      <c r="D53" s="12" t="str">
        <f>IF('Project&amp;DataInput'!$G42="EPD available",_xlfn.XLOOKUP(CalculationModule[[#This Row],[EPD number]],EPD_Database[EPD registration number],EPD_Database[A1/A1-A3 Biogenic carbon content]),
IF('Project&amp;DataInput'!$G42="Wood product (no EPD)",-1*IF('Project&amp;DataInput'!$K42="kg",1,_xlfn.XLOOKUP(CalculationModule[[#This Row],[Product name]],Wood_Database[Wood species],Wood_Database[Density w 12% moisture (kg/m³)]))*_xlfn.XLOOKUP(CalculationModule[[#This Row],[Product name]],Wood_Database[Wood species],Wood_Database[Mean estimated CO2]),
IF('Project&amp;DataInput'!$G42="Other products (no EPD)",IF(_xlfn.XLOOKUP(CalculationModule[[#This Row],[Product name]],OtherProducts_Database[Product],OtherProducts_Database[CO2-storage (kgCO2e/kg)])&lt;0,1,-1)*IF('Project&amp;DataInput'!$K42="kg",1,_xlfn.XLOOKUP(CalculationModule[[#This Row],[Product name]],OtherProducts_Database[Product],OtherProducts_Database[Density (kg/m3)]))*_xlfn.XLOOKUP(CalculationModule[[#This Row],[Product name]],OtherProducts_Database[Product],OtherProducts_Database[CO2-storage (kgCO2e/kg)]),"")))</f>
        <v/>
      </c>
      <c r="E53" s="11" t="str">
        <f>IFERROR('Project&amp;DataInput'!$J42*CalculationModule[[#This Row],[Carbon content 
'[kg CO2e/unit']]],"")</f>
        <v/>
      </c>
      <c r="F53" s="11" t="str">
        <f>IF(IF('Project&amp;DataInput'!$G42="EPD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'Project&amp;DataInput'!$L42)+'Project&amp;DataInput'!$M42*'Project&amp;DataInput'!$N42=0,"",
IF('Project&amp;DataInput'!$G42="EPD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'Project&amp;DataInput'!$L42)+'Project&amp;DataInput'!$M42*'Project&amp;DataInput'!$N42)</f>
        <v/>
      </c>
      <c r="G53" s="11" t="str">
        <f>IF('Project&amp;DataInput'!$D42=0,"",'Project&amp;DataInput'!$D42)</f>
        <v/>
      </c>
      <c r="H53" s="11" t="str">
        <f>IF('Project&amp;DataInput'!$E42=0,"",'Project&amp;DataInput'!$E42)</f>
        <v/>
      </c>
    </row>
    <row r="54" spans="1:8" x14ac:dyDescent="0.3">
      <c r="A54" s="11" t="str">
        <f>'Project&amp;DataInput'!$O43</f>
        <v/>
      </c>
      <c r="B54" s="11" t="str">
        <f>_xlfn.IFNA(_xlfn.XLOOKUP(CalculationModule[[#This Row],[EPD number]],EPD_Database[EPD registration number],EPD_Database[Product name]),IF('Project&amp;DataInput'!$I43=0,"",'Project&amp;DataInput'!$I43))</f>
        <v/>
      </c>
      <c r="C54" s="11" t="str">
        <f>_xlfn.CONCAT('Project&amp;DataInput'!$J43," ",'Project&amp;DataInput'!$K43)</f>
        <v xml:space="preserve"> </v>
      </c>
      <c r="D54" s="12" t="str">
        <f>IF('Project&amp;DataInput'!$G43="EPD available",_xlfn.XLOOKUP(CalculationModule[[#This Row],[EPD number]],EPD_Database[EPD registration number],EPD_Database[A1/A1-A3 Biogenic carbon content]),
IF('Project&amp;DataInput'!$G43="Wood product (no EPD)",-1*IF('Project&amp;DataInput'!$K43="kg",1,_xlfn.XLOOKUP(CalculationModule[[#This Row],[Product name]],Wood_Database[Wood species],Wood_Database[Density w 12% moisture (kg/m³)]))*_xlfn.XLOOKUP(CalculationModule[[#This Row],[Product name]],Wood_Database[Wood species],Wood_Database[Mean estimated CO2]),
IF('Project&amp;DataInput'!$G43="Other products (no EPD)",IF(_xlfn.XLOOKUP(CalculationModule[[#This Row],[Product name]],OtherProducts_Database[Product],OtherProducts_Database[CO2-storage (kgCO2e/kg)])&lt;0,1,-1)*IF('Project&amp;DataInput'!$K43="kg",1,_xlfn.XLOOKUP(CalculationModule[[#This Row],[Product name]],OtherProducts_Database[Product],OtherProducts_Database[Density (kg/m3)]))*_xlfn.XLOOKUP(CalculationModule[[#This Row],[Product name]],OtherProducts_Database[Product],OtherProducts_Database[CO2-storage (kgCO2e/kg)]),"")))</f>
        <v/>
      </c>
      <c r="E54" s="11" t="str">
        <f>IFERROR('Project&amp;DataInput'!$J43*CalculationModule[[#This Row],[Carbon content 
'[kg CO2e/unit']]],"")</f>
        <v/>
      </c>
      <c r="F54" s="11" t="str">
        <f>IF(IF('Project&amp;DataInput'!$G43="EPD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'Project&amp;DataInput'!$L43)+'Project&amp;DataInput'!$M43*'Project&amp;DataInput'!$N43=0,"",
IF('Project&amp;DataInput'!$G43="EPD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'Project&amp;DataInput'!$L43)+'Project&amp;DataInput'!$M43*'Project&amp;DataInput'!$N43)</f>
        <v/>
      </c>
      <c r="G54" s="11" t="str">
        <f>IF('Project&amp;DataInput'!$D43=0,"",'Project&amp;DataInput'!$D43)</f>
        <v/>
      </c>
      <c r="H54" s="11" t="str">
        <f>IF('Project&amp;DataInput'!$E43=0,"",'Project&amp;DataInput'!$E43)</f>
        <v/>
      </c>
    </row>
    <row r="55" spans="1:8" x14ac:dyDescent="0.3">
      <c r="A55" s="11" t="str">
        <f>'Project&amp;DataInput'!$O44</f>
        <v/>
      </c>
      <c r="B55" s="11" t="str">
        <f>_xlfn.IFNA(_xlfn.XLOOKUP(CalculationModule[[#This Row],[EPD number]],EPD_Database[EPD registration number],EPD_Database[Product name]),IF('Project&amp;DataInput'!$I44=0,"",'Project&amp;DataInput'!$I44))</f>
        <v/>
      </c>
      <c r="C55" s="11" t="str">
        <f>_xlfn.CONCAT('Project&amp;DataInput'!$J44," ",'Project&amp;DataInput'!$K44)</f>
        <v xml:space="preserve"> </v>
      </c>
      <c r="D55" s="12" t="str">
        <f>IF('Project&amp;DataInput'!$G44="EPD available",_xlfn.XLOOKUP(CalculationModule[[#This Row],[EPD number]],EPD_Database[EPD registration number],EPD_Database[A1/A1-A3 Biogenic carbon content]),
IF('Project&amp;DataInput'!$G44="Wood product (no EPD)",-1*IF('Project&amp;DataInput'!$K44="kg",1,_xlfn.XLOOKUP(CalculationModule[[#This Row],[Product name]],Wood_Database[Wood species],Wood_Database[Density w 12% moisture (kg/m³)]))*_xlfn.XLOOKUP(CalculationModule[[#This Row],[Product name]],Wood_Database[Wood species],Wood_Database[Mean estimated CO2]),
IF('Project&amp;DataInput'!$G44="Other products (no EPD)",IF(_xlfn.XLOOKUP(CalculationModule[[#This Row],[Product name]],OtherProducts_Database[Product],OtherProducts_Database[CO2-storage (kgCO2e/kg)])&lt;0,1,-1)*IF('Project&amp;DataInput'!$K44="kg",1,_xlfn.XLOOKUP(CalculationModule[[#This Row],[Product name]],OtherProducts_Database[Product],OtherProducts_Database[Density (kg/m3)]))*_xlfn.XLOOKUP(CalculationModule[[#This Row],[Product name]],OtherProducts_Database[Product],OtherProducts_Database[CO2-storage (kgCO2e/kg)]),"")))</f>
        <v/>
      </c>
      <c r="E55" s="11" t="str">
        <f>IFERROR('Project&amp;DataInput'!$J44*CalculationModule[[#This Row],[Carbon content 
'[kg CO2e/unit']]],"")</f>
        <v/>
      </c>
      <c r="F55" s="11" t="str">
        <f>IF(IF('Project&amp;DataInput'!$G44="EPD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'Project&amp;DataInput'!$L44)+'Project&amp;DataInput'!$M44*'Project&amp;DataInput'!$N44=0,"",
IF('Project&amp;DataInput'!$G44="EPD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'Project&amp;DataInput'!$L44)+'Project&amp;DataInput'!$M44*'Project&amp;DataInput'!$N44)</f>
        <v/>
      </c>
      <c r="G55" s="11" t="str">
        <f>IF('Project&amp;DataInput'!$D44=0,"",'Project&amp;DataInput'!$D44)</f>
        <v/>
      </c>
      <c r="H55" s="11" t="str">
        <f>IF('Project&amp;DataInput'!$E44=0,"",'Project&amp;DataInput'!$E44)</f>
        <v/>
      </c>
    </row>
    <row r="56" spans="1:8" x14ac:dyDescent="0.3">
      <c r="A56" s="11" t="str">
        <f>'Project&amp;DataInput'!$O45</f>
        <v/>
      </c>
      <c r="B56" s="11" t="str">
        <f>_xlfn.IFNA(_xlfn.XLOOKUP(CalculationModule[[#This Row],[EPD number]],EPD_Database[EPD registration number],EPD_Database[Product name]),IF('Project&amp;DataInput'!$I45=0,"",'Project&amp;DataInput'!$I45))</f>
        <v/>
      </c>
      <c r="C56" s="11" t="str">
        <f>_xlfn.CONCAT('Project&amp;DataInput'!$J45," ",'Project&amp;DataInput'!$K45)</f>
        <v xml:space="preserve"> </v>
      </c>
      <c r="D56" s="12" t="str">
        <f>IF('Project&amp;DataInput'!$G45="EPD available",_xlfn.XLOOKUP(CalculationModule[[#This Row],[EPD number]],EPD_Database[EPD registration number],EPD_Database[A1/A1-A3 Biogenic carbon content]),
IF('Project&amp;DataInput'!$G45="Wood product (no EPD)",-1*IF('Project&amp;DataInput'!$K45="kg",1,_xlfn.XLOOKUP(CalculationModule[[#This Row],[Product name]],Wood_Database[Wood species],Wood_Database[Density w 12% moisture (kg/m³)]))*_xlfn.XLOOKUP(CalculationModule[[#This Row],[Product name]],Wood_Database[Wood species],Wood_Database[Mean estimated CO2]),
IF('Project&amp;DataInput'!$G45="Other products (no EPD)",IF(_xlfn.XLOOKUP(CalculationModule[[#This Row],[Product name]],OtherProducts_Database[Product],OtherProducts_Database[CO2-storage (kgCO2e/kg)])&lt;0,1,-1)*IF('Project&amp;DataInput'!$K45="kg",1,_xlfn.XLOOKUP(CalculationModule[[#This Row],[Product name]],OtherProducts_Database[Product],OtherProducts_Database[Density (kg/m3)]))*_xlfn.XLOOKUP(CalculationModule[[#This Row],[Product name]],OtherProducts_Database[Product],OtherProducts_Database[CO2-storage (kgCO2e/kg)]),"")))</f>
        <v/>
      </c>
      <c r="E56" s="11" t="str">
        <f>IFERROR('Project&amp;DataInput'!$J45*CalculationModule[[#This Row],[Carbon content 
'[kg CO2e/unit']]],"")</f>
        <v/>
      </c>
      <c r="F56" s="11" t="str">
        <f>IF(IF('Project&amp;DataInput'!$G45="EPD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'Project&amp;DataInput'!$L45)+'Project&amp;DataInput'!$M45*'Project&amp;DataInput'!$N45=0,"",
IF('Project&amp;DataInput'!$G45="EPD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'Project&amp;DataInput'!$L45)+'Project&amp;DataInput'!$M45*'Project&amp;DataInput'!$N45)</f>
        <v/>
      </c>
      <c r="G56" s="11" t="str">
        <f>IF('Project&amp;DataInput'!$D45=0,"",'Project&amp;DataInput'!$D45)</f>
        <v/>
      </c>
      <c r="H56" s="11" t="str">
        <f>IF('Project&amp;DataInput'!$E45=0,"",'Project&amp;DataInput'!$E45)</f>
        <v/>
      </c>
    </row>
    <row r="57" spans="1:8" x14ac:dyDescent="0.3">
      <c r="A57" s="11" t="str">
        <f>'Project&amp;DataInput'!$O46</f>
        <v/>
      </c>
      <c r="B57" s="11" t="str">
        <f>_xlfn.IFNA(_xlfn.XLOOKUP(CalculationModule[[#This Row],[EPD number]],EPD_Database[EPD registration number],EPD_Database[Product name]),IF('Project&amp;DataInput'!$I46=0,"",'Project&amp;DataInput'!$I46))</f>
        <v/>
      </c>
      <c r="C57" s="11" t="str">
        <f>_xlfn.CONCAT('Project&amp;DataInput'!$J46," ",'Project&amp;DataInput'!$K46)</f>
        <v xml:space="preserve"> </v>
      </c>
      <c r="D57" s="12" t="str">
        <f>IF('Project&amp;DataInput'!$G46="EPD available",_xlfn.XLOOKUP(CalculationModule[[#This Row],[EPD number]],EPD_Database[EPD registration number],EPD_Database[A1/A1-A3 Biogenic carbon content]),
IF('Project&amp;DataInput'!$G46="Wood product (no EPD)",-1*IF('Project&amp;DataInput'!$K46="kg",1,_xlfn.XLOOKUP(CalculationModule[[#This Row],[Product name]],Wood_Database[Wood species],Wood_Database[Density w 12% moisture (kg/m³)]))*_xlfn.XLOOKUP(CalculationModule[[#This Row],[Product name]],Wood_Database[Wood species],Wood_Database[Mean estimated CO2]),
IF('Project&amp;DataInput'!$G46="Other products (no EPD)",IF(_xlfn.XLOOKUP(CalculationModule[[#This Row],[Product name]],OtherProducts_Database[Product],OtherProducts_Database[CO2-storage (kgCO2e/kg)])&lt;0,1,-1)*IF('Project&amp;DataInput'!$K46="kg",1,_xlfn.XLOOKUP(CalculationModule[[#This Row],[Product name]],OtherProducts_Database[Product],OtherProducts_Database[Density (kg/m3)]))*_xlfn.XLOOKUP(CalculationModule[[#This Row],[Product name]],OtherProducts_Database[Product],OtherProducts_Database[CO2-storage (kgCO2e/kg)]),"")))</f>
        <v/>
      </c>
      <c r="E57" s="11" t="str">
        <f>IFERROR('Project&amp;DataInput'!$J46*CalculationModule[[#This Row],[Carbon content 
'[kg CO2e/unit']]],"")</f>
        <v/>
      </c>
      <c r="F57" s="11" t="str">
        <f>IF(IF('Project&amp;DataInput'!$G46="EPD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'Project&amp;DataInput'!$L46)+'Project&amp;DataInput'!$M46*'Project&amp;DataInput'!$N46=0,"",
IF('Project&amp;DataInput'!$G46="EPD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'Project&amp;DataInput'!$L46)+'Project&amp;DataInput'!$M46*'Project&amp;DataInput'!$N46)</f>
        <v/>
      </c>
      <c r="G57" s="11" t="str">
        <f>IF('Project&amp;DataInput'!$D46=0,"",'Project&amp;DataInput'!$D46)</f>
        <v/>
      </c>
      <c r="H57" s="11" t="str">
        <f>IF('Project&amp;DataInput'!$E46=0,"",'Project&amp;DataInput'!$E46)</f>
        <v/>
      </c>
    </row>
    <row r="58" spans="1:8" x14ac:dyDescent="0.3">
      <c r="A58" s="11" t="str">
        <f>'Project&amp;DataInput'!$O47</f>
        <v/>
      </c>
      <c r="B58" s="11" t="str">
        <f>_xlfn.IFNA(_xlfn.XLOOKUP(CalculationModule[[#This Row],[EPD number]],EPD_Database[EPD registration number],EPD_Database[Product name]),IF('Project&amp;DataInput'!$I47=0,"",'Project&amp;DataInput'!$I47))</f>
        <v/>
      </c>
      <c r="C58" s="11" t="str">
        <f>_xlfn.CONCAT('Project&amp;DataInput'!$J47," ",'Project&amp;DataInput'!$K47)</f>
        <v xml:space="preserve"> </v>
      </c>
      <c r="D58" s="12" t="str">
        <f>IF('Project&amp;DataInput'!$G47="EPD available",_xlfn.XLOOKUP(CalculationModule[[#This Row],[EPD number]],EPD_Database[EPD registration number],EPD_Database[A1/A1-A3 Biogenic carbon content]),
IF('Project&amp;DataInput'!$G47="Wood product (no EPD)",-1*IF('Project&amp;DataInput'!$K47="kg",1,_xlfn.XLOOKUP(CalculationModule[[#This Row],[Product name]],Wood_Database[Wood species],Wood_Database[Density w 12% moisture (kg/m³)]))*_xlfn.XLOOKUP(CalculationModule[[#This Row],[Product name]],Wood_Database[Wood species],Wood_Database[Mean estimated CO2]),
IF('Project&amp;DataInput'!$G47="Other products (no EPD)",IF(_xlfn.XLOOKUP(CalculationModule[[#This Row],[Product name]],OtherProducts_Database[Product],OtherProducts_Database[CO2-storage (kgCO2e/kg)])&lt;0,1,-1)*IF('Project&amp;DataInput'!$K47="kg",1,_xlfn.XLOOKUP(CalculationModule[[#This Row],[Product name]],OtherProducts_Database[Product],OtherProducts_Database[Density (kg/m3)]))*_xlfn.XLOOKUP(CalculationModule[[#This Row],[Product name]],OtherProducts_Database[Product],OtherProducts_Database[CO2-storage (kgCO2e/kg)]),"")))</f>
        <v/>
      </c>
      <c r="E58" s="11" t="str">
        <f>IFERROR('Project&amp;DataInput'!$J47*CalculationModule[[#This Row],[Carbon content 
'[kg CO2e/unit']]],"")</f>
        <v/>
      </c>
      <c r="F58" s="11" t="str">
        <f>IF(IF('Project&amp;DataInput'!$G47="EPD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'Project&amp;DataInput'!$L47)+'Project&amp;DataInput'!$M47*'Project&amp;DataInput'!$N47=0,"",
IF('Project&amp;DataInput'!$G47="EPD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'Project&amp;DataInput'!$L47)+'Project&amp;DataInput'!$M47*'Project&amp;DataInput'!$N47)</f>
        <v/>
      </c>
      <c r="G58" s="11" t="str">
        <f>IF('Project&amp;DataInput'!$D47=0,"",'Project&amp;DataInput'!$D47)</f>
        <v/>
      </c>
      <c r="H58" s="11" t="str">
        <f>IF('Project&amp;DataInput'!$E47=0,"",'Project&amp;DataInput'!$E47)</f>
        <v/>
      </c>
    </row>
    <row r="59" spans="1:8" x14ac:dyDescent="0.3">
      <c r="A59" s="11" t="str">
        <f>'Project&amp;DataInput'!$O48</f>
        <v/>
      </c>
      <c r="B59" s="11" t="str">
        <f>_xlfn.IFNA(_xlfn.XLOOKUP(CalculationModule[[#This Row],[EPD number]],EPD_Database[EPD registration number],EPD_Database[Product name]),IF('Project&amp;DataInput'!$I48=0,"",'Project&amp;DataInput'!$I48))</f>
        <v/>
      </c>
      <c r="C59" s="11" t="str">
        <f>_xlfn.CONCAT('Project&amp;DataInput'!$J48," ",'Project&amp;DataInput'!$K48)</f>
        <v xml:space="preserve"> </v>
      </c>
      <c r="D59" s="12" t="str">
        <f>IF('Project&amp;DataInput'!$G48="EPD available",_xlfn.XLOOKUP(CalculationModule[[#This Row],[EPD number]],EPD_Database[EPD registration number],EPD_Database[A1/A1-A3 Biogenic carbon content]),
IF('Project&amp;DataInput'!$G48="Wood product (no EPD)",-1*IF('Project&amp;DataInput'!$K48="kg",1,_xlfn.XLOOKUP(CalculationModule[[#This Row],[Product name]],Wood_Database[Wood species],Wood_Database[Density w 12% moisture (kg/m³)]))*_xlfn.XLOOKUP(CalculationModule[[#This Row],[Product name]],Wood_Database[Wood species],Wood_Database[Mean estimated CO2]),
IF('Project&amp;DataInput'!$G48="Other products (no EPD)",IF(_xlfn.XLOOKUP(CalculationModule[[#This Row],[Product name]],OtherProducts_Database[Product],OtherProducts_Database[CO2-storage (kgCO2e/kg)])&lt;0,1,-1)*IF('Project&amp;DataInput'!$K48="kg",1,_xlfn.XLOOKUP(CalculationModule[[#This Row],[Product name]],OtherProducts_Database[Product],OtherProducts_Database[Density (kg/m3)]))*_xlfn.XLOOKUP(CalculationModule[[#This Row],[Product name]],OtherProducts_Database[Product],OtherProducts_Database[CO2-storage (kgCO2e/kg)]),"")))</f>
        <v/>
      </c>
      <c r="E59" s="11" t="str">
        <f>IFERROR('Project&amp;DataInput'!$J48*CalculationModule[[#This Row],[Carbon content 
'[kg CO2e/unit']]],"")</f>
        <v/>
      </c>
      <c r="F59" s="11" t="str">
        <f>IF(IF('Project&amp;DataInput'!$G48="EPD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'Project&amp;DataInput'!$L48)+'Project&amp;DataInput'!$M48*'Project&amp;DataInput'!$N48=0,"",
IF('Project&amp;DataInput'!$G48="EPD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'Project&amp;DataInput'!$L48)+'Project&amp;DataInput'!$M48*'Project&amp;DataInput'!$N48)</f>
        <v/>
      </c>
      <c r="G59" s="11" t="str">
        <f>IF('Project&amp;DataInput'!$D48=0,"",'Project&amp;DataInput'!$D48)</f>
        <v/>
      </c>
      <c r="H59" s="11" t="str">
        <f>IF('Project&amp;DataInput'!$E48=0,"",'Project&amp;DataInput'!$E48)</f>
        <v/>
      </c>
    </row>
    <row r="60" spans="1:8" x14ac:dyDescent="0.3">
      <c r="A60" s="11" t="str">
        <f>'Project&amp;DataInput'!$O49</f>
        <v/>
      </c>
      <c r="B60" s="11" t="str">
        <f>_xlfn.IFNA(_xlfn.XLOOKUP(CalculationModule[[#This Row],[EPD number]],EPD_Database[EPD registration number],EPD_Database[Product name]),IF('Project&amp;DataInput'!$I49=0,"",'Project&amp;DataInput'!$I49))</f>
        <v/>
      </c>
      <c r="C60" s="11" t="str">
        <f>_xlfn.CONCAT('Project&amp;DataInput'!$J49," ",'Project&amp;DataInput'!$K49)</f>
        <v xml:space="preserve"> </v>
      </c>
      <c r="D60" s="12" t="str">
        <f>IF('Project&amp;DataInput'!$G49="EPD available",_xlfn.XLOOKUP(CalculationModule[[#This Row],[EPD number]],EPD_Database[EPD registration number],EPD_Database[A1/A1-A3 Biogenic carbon content]),
IF('Project&amp;DataInput'!$G49="Wood product (no EPD)",-1*IF('Project&amp;DataInput'!$K49="kg",1,_xlfn.XLOOKUP(CalculationModule[[#This Row],[Product name]],Wood_Database[Wood species],Wood_Database[Density w 12% moisture (kg/m³)]))*_xlfn.XLOOKUP(CalculationModule[[#This Row],[Product name]],Wood_Database[Wood species],Wood_Database[Mean estimated CO2]),
IF('Project&amp;DataInput'!$G49="Other products (no EPD)",IF(_xlfn.XLOOKUP(CalculationModule[[#This Row],[Product name]],OtherProducts_Database[Product],OtherProducts_Database[CO2-storage (kgCO2e/kg)])&lt;0,1,-1)*IF('Project&amp;DataInput'!$K49="kg",1,_xlfn.XLOOKUP(CalculationModule[[#This Row],[Product name]],OtherProducts_Database[Product],OtherProducts_Database[Density (kg/m3)]))*_xlfn.XLOOKUP(CalculationModule[[#This Row],[Product name]],OtherProducts_Database[Product],OtherProducts_Database[CO2-storage (kgCO2e/kg)]),"")))</f>
        <v/>
      </c>
      <c r="E60" s="11" t="str">
        <f>IFERROR('Project&amp;DataInput'!$J49*CalculationModule[[#This Row],[Carbon content 
'[kg CO2e/unit']]],"")</f>
        <v/>
      </c>
      <c r="F60" s="11" t="str">
        <f>IF(IF('Project&amp;DataInput'!$G49="EPD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'Project&amp;DataInput'!$L49)+'Project&amp;DataInput'!$M49*'Project&amp;DataInput'!$N49=0,"",
IF('Project&amp;DataInput'!$G49="EPD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'Project&amp;DataInput'!$L49)+'Project&amp;DataInput'!$M49*'Project&amp;DataInput'!$N49)</f>
        <v/>
      </c>
      <c r="G60" s="11" t="str">
        <f>IF('Project&amp;DataInput'!$D49=0,"",'Project&amp;DataInput'!$D49)</f>
        <v/>
      </c>
      <c r="H60" s="11" t="str">
        <f>IF('Project&amp;DataInput'!$E49=0,"",'Project&amp;DataInput'!$E49)</f>
        <v/>
      </c>
    </row>
    <row r="61" spans="1:8" x14ac:dyDescent="0.3">
      <c r="A61" s="11" t="str">
        <f>'Project&amp;DataInput'!$O50</f>
        <v/>
      </c>
      <c r="B61" s="11" t="str">
        <f>_xlfn.IFNA(_xlfn.XLOOKUP(CalculationModule[[#This Row],[EPD number]],EPD_Database[EPD registration number],EPD_Database[Product name]),IF('Project&amp;DataInput'!$I50=0,"",'Project&amp;DataInput'!$I50))</f>
        <v/>
      </c>
      <c r="C61" s="11" t="str">
        <f>_xlfn.CONCAT('Project&amp;DataInput'!$J50," ",'Project&amp;DataInput'!$K50)</f>
        <v xml:space="preserve"> </v>
      </c>
      <c r="D61" s="12" t="str">
        <f>IF('Project&amp;DataInput'!$G50="EPD available",_xlfn.XLOOKUP(CalculationModule[[#This Row],[EPD number]],EPD_Database[EPD registration number],EPD_Database[A1/A1-A3 Biogenic carbon content]),
IF('Project&amp;DataInput'!$G50="Wood product (no EPD)",-1*IF('Project&amp;DataInput'!$K50="kg",1,_xlfn.XLOOKUP(CalculationModule[[#This Row],[Product name]],Wood_Database[Wood species],Wood_Database[Density w 12% moisture (kg/m³)]))*_xlfn.XLOOKUP(CalculationModule[[#This Row],[Product name]],Wood_Database[Wood species],Wood_Database[Mean estimated CO2]),
IF('Project&amp;DataInput'!$G50="Other products (no EPD)",IF(_xlfn.XLOOKUP(CalculationModule[[#This Row],[Product name]],OtherProducts_Database[Product],OtherProducts_Database[CO2-storage (kgCO2e/kg)])&lt;0,1,-1)*IF('Project&amp;DataInput'!$K50="kg",1,_xlfn.XLOOKUP(CalculationModule[[#This Row],[Product name]],OtherProducts_Database[Product],OtherProducts_Database[Density (kg/m3)]))*_xlfn.XLOOKUP(CalculationModule[[#This Row],[Product name]],OtherProducts_Database[Product],OtherProducts_Database[CO2-storage (kgCO2e/kg)]),"")))</f>
        <v/>
      </c>
      <c r="E61" s="11" t="str">
        <f>IFERROR('Project&amp;DataInput'!$J50*CalculationModule[[#This Row],[Carbon content 
'[kg CO2e/unit']]],"")</f>
        <v/>
      </c>
      <c r="F61" s="11" t="str">
        <f>IF(IF('Project&amp;DataInput'!$G50="EPD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'Project&amp;DataInput'!$L50)+'Project&amp;DataInput'!$M50*'Project&amp;DataInput'!$N50=0,"",
IF('Project&amp;DataInput'!$G50="EPD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'Project&amp;DataInput'!$L50)+'Project&amp;DataInput'!$M50*'Project&amp;DataInput'!$N50)</f>
        <v/>
      </c>
      <c r="G61" s="11" t="str">
        <f>IF('Project&amp;DataInput'!$D50=0,"",'Project&amp;DataInput'!$D50)</f>
        <v/>
      </c>
      <c r="H61" s="11" t="str">
        <f>IF('Project&amp;DataInput'!$E50=0,"",'Project&amp;DataInput'!$E50)</f>
        <v/>
      </c>
    </row>
    <row r="62" spans="1:8" x14ac:dyDescent="0.3">
      <c r="A62" s="11" t="str">
        <f>'Project&amp;DataInput'!$O51</f>
        <v/>
      </c>
      <c r="B62" s="11" t="str">
        <f>_xlfn.IFNA(_xlfn.XLOOKUP(CalculationModule[[#This Row],[EPD number]],EPD_Database[EPD registration number],EPD_Database[Product name]),IF('Project&amp;DataInput'!$I51=0,"",'Project&amp;DataInput'!$I51))</f>
        <v/>
      </c>
      <c r="C62" s="11" t="str">
        <f>_xlfn.CONCAT('Project&amp;DataInput'!$J51," ",'Project&amp;DataInput'!$K51)</f>
        <v xml:space="preserve"> </v>
      </c>
      <c r="D62" s="12" t="str">
        <f>IF('Project&amp;DataInput'!$G51="EPD available",_xlfn.XLOOKUP(CalculationModule[[#This Row],[EPD number]],EPD_Database[EPD registration number],EPD_Database[A1/A1-A3 Biogenic carbon content]),
IF('Project&amp;DataInput'!$G51="Wood product (no EPD)",-1*IF('Project&amp;DataInput'!$K51="kg",1,_xlfn.XLOOKUP(CalculationModule[[#This Row],[Product name]],Wood_Database[Wood species],Wood_Database[Density w 12% moisture (kg/m³)]))*_xlfn.XLOOKUP(CalculationModule[[#This Row],[Product name]],Wood_Database[Wood species],Wood_Database[Mean estimated CO2]),
IF('Project&amp;DataInput'!$G51="Other products (no EPD)",IF(_xlfn.XLOOKUP(CalculationModule[[#This Row],[Product name]],OtherProducts_Database[Product],OtherProducts_Database[CO2-storage (kgCO2e/kg)])&lt;0,1,-1)*IF('Project&amp;DataInput'!$K51="kg",1,_xlfn.XLOOKUP(CalculationModule[[#This Row],[Product name]],OtherProducts_Database[Product],OtherProducts_Database[Density (kg/m3)]))*_xlfn.XLOOKUP(CalculationModule[[#This Row],[Product name]],OtherProducts_Database[Product],OtherProducts_Database[CO2-storage (kgCO2e/kg)]),"")))</f>
        <v/>
      </c>
      <c r="E62" s="11" t="str">
        <f>IFERROR('Project&amp;DataInput'!$J51*CalculationModule[[#This Row],[Carbon content 
'[kg CO2e/unit']]],"")</f>
        <v/>
      </c>
      <c r="F62" s="11" t="str">
        <f>IF(IF('Project&amp;DataInput'!$G51="EPD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'Project&amp;DataInput'!$L51)+'Project&amp;DataInput'!$M51*'Project&amp;DataInput'!$N51=0,"",
IF('Project&amp;DataInput'!$G51="EPD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'Project&amp;DataInput'!$L51)+'Project&amp;DataInput'!$M51*'Project&amp;DataInput'!$N51)</f>
        <v/>
      </c>
      <c r="G62" s="11" t="str">
        <f>IF('Project&amp;DataInput'!$D51=0,"",'Project&amp;DataInput'!$D51)</f>
        <v/>
      </c>
      <c r="H62" s="11" t="str">
        <f>IF('Project&amp;DataInput'!$E51=0,"",'Project&amp;DataInput'!$E51)</f>
        <v/>
      </c>
    </row>
    <row r="63" spans="1:8" x14ac:dyDescent="0.3">
      <c r="A63" s="11" t="str">
        <f>'Project&amp;DataInput'!$O52</f>
        <v/>
      </c>
      <c r="B63" s="11" t="str">
        <f>_xlfn.IFNA(_xlfn.XLOOKUP(CalculationModule[[#This Row],[EPD number]],EPD_Database[EPD registration number],EPD_Database[Product name]),IF('Project&amp;DataInput'!$I52=0,"",'Project&amp;DataInput'!$I52))</f>
        <v/>
      </c>
      <c r="C63" s="11" t="str">
        <f>_xlfn.CONCAT('Project&amp;DataInput'!$J52," ",'Project&amp;DataInput'!$K52)</f>
        <v xml:space="preserve"> </v>
      </c>
      <c r="D63" s="12" t="str">
        <f>IF('Project&amp;DataInput'!$G52="EPD available",_xlfn.XLOOKUP(CalculationModule[[#This Row],[EPD number]],EPD_Database[EPD registration number],EPD_Database[A1/A1-A3 Biogenic carbon content]),
IF('Project&amp;DataInput'!$G52="Wood product (no EPD)",-1*IF('Project&amp;DataInput'!$K52="kg",1,_xlfn.XLOOKUP(CalculationModule[[#This Row],[Product name]],Wood_Database[Wood species],Wood_Database[Density w 12% moisture (kg/m³)]))*_xlfn.XLOOKUP(CalculationModule[[#This Row],[Product name]],Wood_Database[Wood species],Wood_Database[Mean estimated CO2]),
IF('Project&amp;DataInput'!$G52="Other products (no EPD)",IF(_xlfn.XLOOKUP(CalculationModule[[#This Row],[Product name]],OtherProducts_Database[Product],OtherProducts_Database[CO2-storage (kgCO2e/kg)])&lt;0,1,-1)*IF('Project&amp;DataInput'!$K52="kg",1,_xlfn.XLOOKUP(CalculationModule[[#This Row],[Product name]],OtherProducts_Database[Product],OtherProducts_Database[Density (kg/m3)]))*_xlfn.XLOOKUP(CalculationModule[[#This Row],[Product name]],OtherProducts_Database[Product],OtherProducts_Database[CO2-storage (kgCO2e/kg)]),"")))</f>
        <v/>
      </c>
      <c r="E63" s="11" t="str">
        <f>IFERROR('Project&amp;DataInput'!$J52*CalculationModule[[#This Row],[Carbon content 
'[kg CO2e/unit']]],"")</f>
        <v/>
      </c>
      <c r="F63" s="11" t="str">
        <f>IF(IF('Project&amp;DataInput'!$G52="EPD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'Project&amp;DataInput'!$L52)+'Project&amp;DataInput'!$M52*'Project&amp;DataInput'!$N52=0,"",
IF('Project&amp;DataInput'!$G52="EPD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'Project&amp;DataInput'!$L52)+'Project&amp;DataInput'!$M52*'Project&amp;DataInput'!$N52)</f>
        <v/>
      </c>
      <c r="G63" s="11" t="str">
        <f>IF('Project&amp;DataInput'!$D52=0,"",'Project&amp;DataInput'!$D52)</f>
        <v/>
      </c>
      <c r="H63" s="11" t="str">
        <f>IF('Project&amp;DataInput'!$E52=0,"",'Project&amp;DataInput'!$E52)</f>
        <v/>
      </c>
    </row>
    <row r="64" spans="1:8" x14ac:dyDescent="0.3">
      <c r="A64" s="11" t="str">
        <f>'Project&amp;DataInput'!$O53</f>
        <v/>
      </c>
      <c r="B64" s="11" t="str">
        <f>_xlfn.IFNA(_xlfn.XLOOKUP(CalculationModule[[#This Row],[EPD number]],EPD_Database[EPD registration number],EPD_Database[Product name]),IF('Project&amp;DataInput'!$I53=0,"",'Project&amp;DataInput'!$I53))</f>
        <v/>
      </c>
      <c r="C64" s="11" t="str">
        <f>_xlfn.CONCAT('Project&amp;DataInput'!$J53," ",'Project&amp;DataInput'!$K53)</f>
        <v xml:space="preserve"> </v>
      </c>
      <c r="D64" s="12" t="str">
        <f>IF('Project&amp;DataInput'!$G53="EPD available",_xlfn.XLOOKUP(CalculationModule[[#This Row],[EPD number]],EPD_Database[EPD registration number],EPD_Database[A1/A1-A3 Biogenic carbon content]),
IF('Project&amp;DataInput'!$G53="Wood product (no EPD)",-1*IF('Project&amp;DataInput'!$K53="kg",1,_xlfn.XLOOKUP(CalculationModule[[#This Row],[Product name]],Wood_Database[Wood species],Wood_Database[Density w 12% moisture (kg/m³)]))*_xlfn.XLOOKUP(CalculationModule[[#This Row],[Product name]],Wood_Database[Wood species],Wood_Database[Mean estimated CO2]),
IF('Project&amp;DataInput'!$G53="Other products (no EPD)",IF(_xlfn.XLOOKUP(CalculationModule[[#This Row],[Product name]],OtherProducts_Database[Product],OtherProducts_Database[CO2-storage (kgCO2e/kg)])&lt;0,1,-1)*IF('Project&amp;DataInput'!$K53="kg",1,_xlfn.XLOOKUP(CalculationModule[[#This Row],[Product name]],OtherProducts_Database[Product],OtherProducts_Database[Density (kg/m3)]))*_xlfn.XLOOKUP(CalculationModule[[#This Row],[Product name]],OtherProducts_Database[Product],OtherProducts_Database[CO2-storage (kgCO2e/kg)]),"")))</f>
        <v/>
      </c>
      <c r="E64" s="11" t="str">
        <f>IFERROR('Project&amp;DataInput'!$J53*CalculationModule[[#This Row],[Carbon content 
'[kg CO2e/unit']]],"")</f>
        <v/>
      </c>
      <c r="F64" s="11" t="str">
        <f>IF(IF('Project&amp;DataInput'!$G53="EPD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'Project&amp;DataInput'!$L53)+'Project&amp;DataInput'!$M53*'Project&amp;DataInput'!$N53=0,"",
IF('Project&amp;DataInput'!$G53="EPD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'Project&amp;DataInput'!$L53)+'Project&amp;DataInput'!$M53*'Project&amp;DataInput'!$N53)</f>
        <v/>
      </c>
      <c r="G64" s="11" t="str">
        <f>IF('Project&amp;DataInput'!$D53=0,"",'Project&amp;DataInput'!$D53)</f>
        <v/>
      </c>
      <c r="H64" s="11" t="str">
        <f>IF('Project&amp;DataInput'!$E53=0,"",'Project&amp;DataInput'!$E53)</f>
        <v/>
      </c>
    </row>
    <row r="65" spans="1:8" x14ac:dyDescent="0.3">
      <c r="A65" s="11" t="str">
        <f>'Project&amp;DataInput'!$O54</f>
        <v/>
      </c>
      <c r="B65" s="11" t="str">
        <f>_xlfn.IFNA(_xlfn.XLOOKUP(CalculationModule[[#This Row],[EPD number]],EPD_Database[EPD registration number],EPD_Database[Product name]),IF('Project&amp;DataInput'!$I54=0,"",'Project&amp;DataInput'!$I54))</f>
        <v/>
      </c>
      <c r="C65" s="11" t="str">
        <f>_xlfn.CONCAT('Project&amp;DataInput'!$J54," ",'Project&amp;DataInput'!$K54)</f>
        <v xml:space="preserve"> </v>
      </c>
      <c r="D65" s="12" t="str">
        <f>IF('Project&amp;DataInput'!$G54="EPD available",_xlfn.XLOOKUP(CalculationModule[[#This Row],[EPD number]],EPD_Database[EPD registration number],EPD_Database[A1/A1-A3 Biogenic carbon content]),
IF('Project&amp;DataInput'!$G54="Wood product (no EPD)",-1*IF('Project&amp;DataInput'!$K54="kg",1,_xlfn.XLOOKUP(CalculationModule[[#This Row],[Product name]],Wood_Database[Wood species],Wood_Database[Density w 12% moisture (kg/m³)]))*_xlfn.XLOOKUP(CalculationModule[[#This Row],[Product name]],Wood_Database[Wood species],Wood_Database[Mean estimated CO2]),
IF('Project&amp;DataInput'!$G54="Other products (no EPD)",IF(_xlfn.XLOOKUP(CalculationModule[[#This Row],[Product name]],OtherProducts_Database[Product],OtherProducts_Database[CO2-storage (kgCO2e/kg)])&lt;0,1,-1)*IF('Project&amp;DataInput'!$K54="kg",1,_xlfn.XLOOKUP(CalculationModule[[#This Row],[Product name]],OtherProducts_Database[Product],OtherProducts_Database[Density (kg/m3)]))*_xlfn.XLOOKUP(CalculationModule[[#This Row],[Product name]],OtherProducts_Database[Product],OtherProducts_Database[CO2-storage (kgCO2e/kg)]),"")))</f>
        <v/>
      </c>
      <c r="E65" s="11" t="str">
        <f>IFERROR('Project&amp;DataInput'!$J54*CalculationModule[[#This Row],[Carbon content 
'[kg CO2e/unit']]],"")</f>
        <v/>
      </c>
      <c r="F65" s="11" t="str">
        <f>IF(IF('Project&amp;DataInput'!$G54="EPD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'Project&amp;DataInput'!$L54)+'Project&amp;DataInput'!$M54*'Project&amp;DataInput'!$N54=0,"",
IF('Project&amp;DataInput'!$G54="EPD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'Project&amp;DataInput'!$L54)+'Project&amp;DataInput'!$M54*'Project&amp;DataInput'!$N54)</f>
        <v/>
      </c>
      <c r="G65" s="11" t="str">
        <f>IF('Project&amp;DataInput'!$D54=0,"",'Project&amp;DataInput'!$D54)</f>
        <v/>
      </c>
      <c r="H65" s="11" t="str">
        <f>IF('Project&amp;DataInput'!$E54=0,"",'Project&amp;DataInput'!$E54)</f>
        <v/>
      </c>
    </row>
    <row r="66" spans="1:8" x14ac:dyDescent="0.3">
      <c r="A66" s="11" t="str">
        <f>'Project&amp;DataInput'!$O55</f>
        <v/>
      </c>
      <c r="B66" s="11" t="str">
        <f>_xlfn.IFNA(_xlfn.XLOOKUP(CalculationModule[[#This Row],[EPD number]],EPD_Database[EPD registration number],EPD_Database[Product name]),IF('Project&amp;DataInput'!$I55=0,"",'Project&amp;DataInput'!$I55))</f>
        <v/>
      </c>
      <c r="C66" s="11" t="str">
        <f>_xlfn.CONCAT('Project&amp;DataInput'!$J55," ",'Project&amp;DataInput'!$K55)</f>
        <v xml:space="preserve"> </v>
      </c>
      <c r="D66" s="12" t="str">
        <f>IF('Project&amp;DataInput'!$G55="EPD available",_xlfn.XLOOKUP(CalculationModule[[#This Row],[EPD number]],EPD_Database[EPD registration number],EPD_Database[A1/A1-A3 Biogenic carbon content]),
IF('Project&amp;DataInput'!$G55="Wood product (no EPD)",-1*IF('Project&amp;DataInput'!$K55="kg",1,_xlfn.XLOOKUP(CalculationModule[[#This Row],[Product name]],Wood_Database[Wood species],Wood_Database[Density w 12% moisture (kg/m³)]))*_xlfn.XLOOKUP(CalculationModule[[#This Row],[Product name]],Wood_Database[Wood species],Wood_Database[Mean estimated CO2]),
IF('Project&amp;DataInput'!$G55="Other products (no EPD)",IF(_xlfn.XLOOKUP(CalculationModule[[#This Row],[Product name]],OtherProducts_Database[Product],OtherProducts_Database[CO2-storage (kgCO2e/kg)])&lt;0,1,-1)*IF('Project&amp;DataInput'!$K55="kg",1,_xlfn.XLOOKUP(CalculationModule[[#This Row],[Product name]],OtherProducts_Database[Product],OtherProducts_Database[Density (kg/m3)]))*_xlfn.XLOOKUP(CalculationModule[[#This Row],[Product name]],OtherProducts_Database[Product],OtherProducts_Database[CO2-storage (kgCO2e/kg)]),"")))</f>
        <v/>
      </c>
      <c r="E66" s="11" t="str">
        <f>IFERROR('Project&amp;DataInput'!$J55*CalculationModule[[#This Row],[Carbon content 
'[kg CO2e/unit']]],"")</f>
        <v/>
      </c>
      <c r="F66" s="11" t="str">
        <f>IF(IF('Project&amp;DataInput'!$G55="EPD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'Project&amp;DataInput'!$L55)+'Project&amp;DataInput'!$M55*'Project&amp;DataInput'!$N55=0,"",
IF('Project&amp;DataInput'!$G55="EPD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'Project&amp;DataInput'!$L55)+'Project&amp;DataInput'!$M55*'Project&amp;DataInput'!$N55)</f>
        <v/>
      </c>
      <c r="G66" s="11" t="str">
        <f>IF('Project&amp;DataInput'!$D55=0,"",'Project&amp;DataInput'!$D55)</f>
        <v/>
      </c>
      <c r="H66" s="11" t="str">
        <f>IF('Project&amp;DataInput'!$E55=0,"",'Project&amp;DataInput'!$E55)</f>
        <v/>
      </c>
    </row>
    <row r="67" spans="1:8" x14ac:dyDescent="0.3">
      <c r="A67" s="11" t="str">
        <f>'Project&amp;DataInput'!$O56</f>
        <v/>
      </c>
      <c r="B67" s="11" t="str">
        <f>_xlfn.IFNA(_xlfn.XLOOKUP(CalculationModule[[#This Row],[EPD number]],EPD_Database[EPD registration number],EPD_Database[Product name]),IF('Project&amp;DataInput'!$I56=0,"",'Project&amp;DataInput'!$I56))</f>
        <v/>
      </c>
      <c r="C67" s="11" t="str">
        <f>_xlfn.CONCAT('Project&amp;DataInput'!$J56," ",'Project&amp;DataInput'!$K56)</f>
        <v xml:space="preserve"> </v>
      </c>
      <c r="D67" s="12" t="str">
        <f>IF('Project&amp;DataInput'!$G56="EPD available",_xlfn.XLOOKUP(CalculationModule[[#This Row],[EPD number]],EPD_Database[EPD registration number],EPD_Database[A1/A1-A3 Biogenic carbon content]),
IF('Project&amp;DataInput'!$G56="Wood product (no EPD)",-1*IF('Project&amp;DataInput'!$K56="kg",1,_xlfn.XLOOKUP(CalculationModule[[#This Row],[Product name]],Wood_Database[Wood species],Wood_Database[Density w 12% moisture (kg/m³)]))*_xlfn.XLOOKUP(CalculationModule[[#This Row],[Product name]],Wood_Database[Wood species],Wood_Database[Mean estimated CO2]),
IF('Project&amp;DataInput'!$G56="Other products (no EPD)",IF(_xlfn.XLOOKUP(CalculationModule[[#This Row],[Product name]],OtherProducts_Database[Product],OtherProducts_Database[CO2-storage (kgCO2e/kg)])&lt;0,1,-1)*IF('Project&amp;DataInput'!$K56="kg",1,_xlfn.XLOOKUP(CalculationModule[[#This Row],[Product name]],OtherProducts_Database[Product],OtherProducts_Database[Density (kg/m3)]))*_xlfn.XLOOKUP(CalculationModule[[#This Row],[Product name]],OtherProducts_Database[Product],OtherProducts_Database[CO2-storage (kgCO2e/kg)]),"")))</f>
        <v/>
      </c>
      <c r="E67" s="11" t="str">
        <f>IFERROR('Project&amp;DataInput'!$J56*CalculationModule[[#This Row],[Carbon content 
'[kg CO2e/unit']]],"")</f>
        <v/>
      </c>
      <c r="F67" s="11" t="str">
        <f>IF(IF('Project&amp;DataInput'!$G56="EPD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'Project&amp;DataInput'!$L56)+'Project&amp;DataInput'!$M56*'Project&amp;DataInput'!$N56=0,"",
IF('Project&amp;DataInput'!$G56="EPD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'Project&amp;DataInput'!$L56)+'Project&amp;DataInput'!$M56*'Project&amp;DataInput'!$N56)</f>
        <v/>
      </c>
      <c r="G67" s="11" t="str">
        <f>IF('Project&amp;DataInput'!$D56=0,"",'Project&amp;DataInput'!$D56)</f>
        <v/>
      </c>
      <c r="H67" s="11" t="str">
        <f>IF('Project&amp;DataInput'!$E56=0,"",'Project&amp;DataInput'!$E56)</f>
        <v/>
      </c>
    </row>
    <row r="68" spans="1:8" x14ac:dyDescent="0.3">
      <c r="A68" s="11" t="str">
        <f>'Project&amp;DataInput'!$O57</f>
        <v/>
      </c>
      <c r="B68" s="11" t="str">
        <f>_xlfn.IFNA(_xlfn.XLOOKUP(CalculationModule[[#This Row],[EPD number]],EPD_Database[EPD registration number],EPD_Database[Product name]),IF('Project&amp;DataInput'!$I57=0,"",'Project&amp;DataInput'!$I57))</f>
        <v/>
      </c>
      <c r="C68" s="11" t="str">
        <f>_xlfn.CONCAT('Project&amp;DataInput'!$J57," ",'Project&amp;DataInput'!$K57)</f>
        <v xml:space="preserve"> </v>
      </c>
      <c r="D68" s="12" t="str">
        <f>IF('Project&amp;DataInput'!$G57="EPD available",_xlfn.XLOOKUP(CalculationModule[[#This Row],[EPD number]],EPD_Database[EPD registration number],EPD_Database[A1/A1-A3 Biogenic carbon content]),
IF('Project&amp;DataInput'!$G57="Wood product (no EPD)",-1*IF('Project&amp;DataInput'!$K57="kg",1,_xlfn.XLOOKUP(CalculationModule[[#This Row],[Product name]],Wood_Database[Wood species],Wood_Database[Density w 12% moisture (kg/m³)]))*_xlfn.XLOOKUP(CalculationModule[[#This Row],[Product name]],Wood_Database[Wood species],Wood_Database[Mean estimated CO2]),
IF('Project&amp;DataInput'!$G57="Other products (no EPD)",IF(_xlfn.XLOOKUP(CalculationModule[[#This Row],[Product name]],OtherProducts_Database[Product],OtherProducts_Database[CO2-storage (kgCO2e/kg)])&lt;0,1,-1)*IF('Project&amp;DataInput'!$K57="kg",1,_xlfn.XLOOKUP(CalculationModule[[#This Row],[Product name]],OtherProducts_Database[Product],OtherProducts_Database[Density (kg/m3)]))*_xlfn.XLOOKUP(CalculationModule[[#This Row],[Product name]],OtherProducts_Database[Product],OtherProducts_Database[CO2-storage (kgCO2e/kg)]),"")))</f>
        <v/>
      </c>
      <c r="E68" s="11" t="str">
        <f>IFERROR('Project&amp;DataInput'!$J57*CalculationModule[[#This Row],[Carbon content 
'[kg CO2e/unit']]],"")</f>
        <v/>
      </c>
      <c r="F68" s="11" t="str">
        <f>IF(IF('Project&amp;DataInput'!$G57="EPD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'Project&amp;DataInput'!$L57)+'Project&amp;DataInput'!$M57*'Project&amp;DataInput'!$N57=0,"",
IF('Project&amp;DataInput'!$G57="EPD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'Project&amp;DataInput'!$L57)+'Project&amp;DataInput'!$M57*'Project&amp;DataInput'!$N57)</f>
        <v/>
      </c>
      <c r="G68" s="11" t="str">
        <f>IF('Project&amp;DataInput'!$D57=0,"",'Project&amp;DataInput'!$D57)</f>
        <v/>
      </c>
      <c r="H68" s="11" t="str">
        <f>IF('Project&amp;DataInput'!$E57=0,"",'Project&amp;DataInput'!$E57)</f>
        <v/>
      </c>
    </row>
    <row r="69" spans="1:8" x14ac:dyDescent="0.3">
      <c r="A69" s="11" t="str">
        <f>'Project&amp;DataInput'!$O58</f>
        <v/>
      </c>
      <c r="B69" s="11" t="str">
        <f>_xlfn.IFNA(_xlfn.XLOOKUP(CalculationModule[[#This Row],[EPD number]],EPD_Database[EPD registration number],EPD_Database[Product name]),IF('Project&amp;DataInput'!$I58=0,"",'Project&amp;DataInput'!$I58))</f>
        <v/>
      </c>
      <c r="C69" s="11" t="str">
        <f>_xlfn.CONCAT('Project&amp;DataInput'!$J58," ",'Project&amp;DataInput'!$K58)</f>
        <v xml:space="preserve"> </v>
      </c>
      <c r="D69" s="12" t="str">
        <f>IF('Project&amp;DataInput'!$G58="EPD available",_xlfn.XLOOKUP(CalculationModule[[#This Row],[EPD number]],EPD_Database[EPD registration number],EPD_Database[A1/A1-A3 Biogenic carbon content]),
IF('Project&amp;DataInput'!$G58="Wood product (no EPD)",-1*IF('Project&amp;DataInput'!$K58="kg",1,_xlfn.XLOOKUP(CalculationModule[[#This Row],[Product name]],Wood_Database[Wood species],Wood_Database[Density w 12% moisture (kg/m³)]))*_xlfn.XLOOKUP(CalculationModule[[#This Row],[Product name]],Wood_Database[Wood species],Wood_Database[Mean estimated CO2]),
IF('Project&amp;DataInput'!$G58="Other products (no EPD)",IF(_xlfn.XLOOKUP(CalculationModule[[#This Row],[Product name]],OtherProducts_Database[Product],OtherProducts_Database[CO2-storage (kgCO2e/kg)])&lt;0,1,-1)*IF('Project&amp;DataInput'!$K58="kg",1,_xlfn.XLOOKUP(CalculationModule[[#This Row],[Product name]],OtherProducts_Database[Product],OtherProducts_Database[Density (kg/m3)]))*_xlfn.XLOOKUP(CalculationModule[[#This Row],[Product name]],OtherProducts_Database[Product],OtherProducts_Database[CO2-storage (kgCO2e/kg)]),"")))</f>
        <v/>
      </c>
      <c r="E69" s="11" t="str">
        <f>IFERROR('Project&amp;DataInput'!$J58*CalculationModule[[#This Row],[Carbon content 
'[kg CO2e/unit']]],"")</f>
        <v/>
      </c>
      <c r="F69" s="11" t="str">
        <f>IF(IF('Project&amp;DataInput'!$G58="EPD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'Project&amp;DataInput'!$L58)+'Project&amp;DataInput'!$M58*'Project&amp;DataInput'!$N58=0,"",
IF('Project&amp;DataInput'!$G58="EPD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'Project&amp;DataInput'!$L58)+'Project&amp;DataInput'!$M58*'Project&amp;DataInput'!$N58)</f>
        <v/>
      </c>
      <c r="G69" s="11" t="str">
        <f>IF('Project&amp;DataInput'!$D58=0,"",'Project&amp;DataInput'!$D58)</f>
        <v/>
      </c>
      <c r="H69" s="11" t="str">
        <f>IF('Project&amp;DataInput'!$E58=0,"",'Project&amp;DataInput'!$E58)</f>
        <v/>
      </c>
    </row>
    <row r="70" spans="1:8" x14ac:dyDescent="0.3">
      <c r="A70" s="11" t="str">
        <f>'Project&amp;DataInput'!$O59</f>
        <v/>
      </c>
      <c r="B70" s="11" t="str">
        <f>_xlfn.IFNA(_xlfn.XLOOKUP(CalculationModule[[#This Row],[EPD number]],EPD_Database[EPD registration number],EPD_Database[Product name]),IF('Project&amp;DataInput'!$I59=0,"",'Project&amp;DataInput'!$I59))</f>
        <v/>
      </c>
      <c r="C70" s="11" t="str">
        <f>_xlfn.CONCAT('Project&amp;DataInput'!$J59," ",'Project&amp;DataInput'!$K59)</f>
        <v xml:space="preserve"> </v>
      </c>
      <c r="D70" s="12" t="str">
        <f>IF('Project&amp;DataInput'!$G59="EPD available",_xlfn.XLOOKUP(CalculationModule[[#This Row],[EPD number]],EPD_Database[EPD registration number],EPD_Database[A1/A1-A3 Biogenic carbon content]),
IF('Project&amp;DataInput'!$G59="Wood product (no EPD)",-1*IF('Project&amp;DataInput'!$K59="kg",1,_xlfn.XLOOKUP(CalculationModule[[#This Row],[Product name]],Wood_Database[Wood species],Wood_Database[Density w 12% moisture (kg/m³)]))*_xlfn.XLOOKUP(CalculationModule[[#This Row],[Product name]],Wood_Database[Wood species],Wood_Database[Mean estimated CO2]),
IF('Project&amp;DataInput'!$G59="Other products (no EPD)",IF(_xlfn.XLOOKUP(CalculationModule[[#This Row],[Product name]],OtherProducts_Database[Product],OtherProducts_Database[CO2-storage (kgCO2e/kg)])&lt;0,1,-1)*IF('Project&amp;DataInput'!$K59="kg",1,_xlfn.XLOOKUP(CalculationModule[[#This Row],[Product name]],OtherProducts_Database[Product],OtherProducts_Database[Density (kg/m3)]))*_xlfn.XLOOKUP(CalculationModule[[#This Row],[Product name]],OtherProducts_Database[Product],OtherProducts_Database[CO2-storage (kgCO2e/kg)]),"")))</f>
        <v/>
      </c>
      <c r="E70" s="11" t="str">
        <f>IFERROR('Project&amp;DataInput'!$J59*CalculationModule[[#This Row],[Carbon content 
'[kg CO2e/unit']]],"")</f>
        <v/>
      </c>
      <c r="F70" s="11" t="str">
        <f>IF(IF('Project&amp;DataInput'!$G59="EPD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'Project&amp;DataInput'!$L59)+'Project&amp;DataInput'!$M59*'Project&amp;DataInput'!$N59=0,"",
IF('Project&amp;DataInput'!$G59="EPD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'Project&amp;DataInput'!$L59)+'Project&amp;DataInput'!$M59*'Project&amp;DataInput'!$N59)</f>
        <v/>
      </c>
      <c r="G70" s="11" t="str">
        <f>IF('Project&amp;DataInput'!$D59=0,"",'Project&amp;DataInput'!$D59)</f>
        <v/>
      </c>
      <c r="H70" s="11" t="str">
        <f>IF('Project&amp;DataInput'!$E59=0,"",'Project&amp;DataInput'!$E59)</f>
        <v/>
      </c>
    </row>
    <row r="71" spans="1:8" x14ac:dyDescent="0.3">
      <c r="A71" s="11" t="str">
        <f>'Project&amp;DataInput'!$O60</f>
        <v/>
      </c>
      <c r="B71" s="11" t="str">
        <f>_xlfn.IFNA(_xlfn.XLOOKUP(CalculationModule[[#This Row],[EPD number]],EPD_Database[EPD registration number],EPD_Database[Product name]),IF('Project&amp;DataInput'!$I60=0,"",'Project&amp;DataInput'!$I60))</f>
        <v/>
      </c>
      <c r="C71" s="11" t="str">
        <f>_xlfn.CONCAT('Project&amp;DataInput'!$J60," ",'Project&amp;DataInput'!$K60)</f>
        <v xml:space="preserve"> </v>
      </c>
      <c r="D71" s="12" t="str">
        <f>IF('Project&amp;DataInput'!$G60="EPD available",_xlfn.XLOOKUP(CalculationModule[[#This Row],[EPD number]],EPD_Database[EPD registration number],EPD_Database[A1/A1-A3 Biogenic carbon content]),
IF('Project&amp;DataInput'!$G60="Wood product (no EPD)",-1*IF('Project&amp;DataInput'!$K60="kg",1,_xlfn.XLOOKUP(CalculationModule[[#This Row],[Product name]],Wood_Database[Wood species],Wood_Database[Density w 12% moisture (kg/m³)]))*_xlfn.XLOOKUP(CalculationModule[[#This Row],[Product name]],Wood_Database[Wood species],Wood_Database[Mean estimated CO2]),
IF('Project&amp;DataInput'!$G60="Other products (no EPD)",IF(_xlfn.XLOOKUP(CalculationModule[[#This Row],[Product name]],OtherProducts_Database[Product],OtherProducts_Database[CO2-storage (kgCO2e/kg)])&lt;0,1,-1)*IF('Project&amp;DataInput'!$K60="kg",1,_xlfn.XLOOKUP(CalculationModule[[#This Row],[Product name]],OtherProducts_Database[Product],OtherProducts_Database[Density (kg/m3)]))*_xlfn.XLOOKUP(CalculationModule[[#This Row],[Product name]],OtherProducts_Database[Product],OtherProducts_Database[CO2-storage (kgCO2e/kg)]),"")))</f>
        <v/>
      </c>
      <c r="E71" s="11" t="str">
        <f>IFERROR('Project&amp;DataInput'!$J60*CalculationModule[[#This Row],[Carbon content 
'[kg CO2e/unit']]],"")</f>
        <v/>
      </c>
      <c r="F71" s="11" t="str">
        <f>IF(IF('Project&amp;DataInput'!$G60="EPD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'Project&amp;DataInput'!$L60)+'Project&amp;DataInput'!$M60*'Project&amp;DataInput'!$N60=0,"",
IF('Project&amp;DataInput'!$G60="EPD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'Project&amp;DataInput'!$L60)+'Project&amp;DataInput'!$M60*'Project&amp;DataInput'!$N60)</f>
        <v/>
      </c>
      <c r="G71" s="11" t="str">
        <f>IF('Project&amp;DataInput'!$D60=0,"",'Project&amp;DataInput'!$D60)</f>
        <v/>
      </c>
      <c r="H71" s="11" t="str">
        <f>IF('Project&amp;DataInput'!$E60=0,"",'Project&amp;DataInput'!$E60)</f>
        <v/>
      </c>
    </row>
    <row r="72" spans="1:8" x14ac:dyDescent="0.3">
      <c r="A72" s="11" t="str">
        <f>'Project&amp;DataInput'!$O61</f>
        <v/>
      </c>
      <c r="B72" s="11" t="str">
        <f>_xlfn.IFNA(_xlfn.XLOOKUP(CalculationModule[[#This Row],[EPD number]],EPD_Database[EPD registration number],EPD_Database[Product name]),IF('Project&amp;DataInput'!$I61=0,"",'Project&amp;DataInput'!$I61))</f>
        <v/>
      </c>
      <c r="C72" s="11" t="str">
        <f>_xlfn.CONCAT('Project&amp;DataInput'!$J61," ",'Project&amp;DataInput'!$K61)</f>
        <v xml:space="preserve"> </v>
      </c>
      <c r="D72" s="12" t="str">
        <f>IF('Project&amp;DataInput'!$G61="EPD available",_xlfn.XLOOKUP(CalculationModule[[#This Row],[EPD number]],EPD_Database[EPD registration number],EPD_Database[A1/A1-A3 Biogenic carbon content]),
IF('Project&amp;DataInput'!$G61="Wood product (no EPD)",-1*IF('Project&amp;DataInput'!$K61="kg",1,_xlfn.XLOOKUP(CalculationModule[[#This Row],[Product name]],Wood_Database[Wood species],Wood_Database[Density w 12% moisture (kg/m³)]))*_xlfn.XLOOKUP(CalculationModule[[#This Row],[Product name]],Wood_Database[Wood species],Wood_Database[Mean estimated CO2]),
IF('Project&amp;DataInput'!$G61="Other products (no EPD)",IF(_xlfn.XLOOKUP(CalculationModule[[#This Row],[Product name]],OtherProducts_Database[Product],OtherProducts_Database[CO2-storage (kgCO2e/kg)])&lt;0,1,-1)*IF('Project&amp;DataInput'!$K61="kg",1,_xlfn.XLOOKUP(CalculationModule[[#This Row],[Product name]],OtherProducts_Database[Product],OtherProducts_Database[Density (kg/m3)]))*_xlfn.XLOOKUP(CalculationModule[[#This Row],[Product name]],OtherProducts_Database[Product],OtherProducts_Database[CO2-storage (kgCO2e/kg)]),"")))</f>
        <v/>
      </c>
      <c r="E72" s="11" t="str">
        <f>IFERROR('Project&amp;DataInput'!$J61*CalculationModule[[#This Row],[Carbon content 
'[kg CO2e/unit']]],"")</f>
        <v/>
      </c>
      <c r="F72" s="11" t="str">
        <f>IF(IF('Project&amp;DataInput'!$G61="EPD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'Project&amp;DataInput'!$L61)+'Project&amp;DataInput'!$M61*'Project&amp;DataInput'!$N61=0,"",
IF('Project&amp;DataInput'!$G61="EPD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'Project&amp;DataInput'!$L61)+'Project&amp;DataInput'!$M61*'Project&amp;DataInput'!$N61)</f>
        <v/>
      </c>
      <c r="G72" s="11" t="str">
        <f>IF('Project&amp;DataInput'!$D61=0,"",'Project&amp;DataInput'!$D61)</f>
        <v/>
      </c>
      <c r="H72" s="11" t="str">
        <f>IF('Project&amp;DataInput'!$E61=0,"",'Project&amp;DataInput'!$E61)</f>
        <v/>
      </c>
    </row>
    <row r="73" spans="1:8" x14ac:dyDescent="0.3">
      <c r="A73" s="11" t="str">
        <f>'Project&amp;DataInput'!$O62</f>
        <v/>
      </c>
      <c r="B73" s="11" t="str">
        <f>_xlfn.IFNA(_xlfn.XLOOKUP(CalculationModule[[#This Row],[EPD number]],EPD_Database[EPD registration number],EPD_Database[Product name]),IF('Project&amp;DataInput'!$I62=0,"",'Project&amp;DataInput'!$I62))</f>
        <v/>
      </c>
      <c r="C73" s="11" t="str">
        <f>_xlfn.CONCAT('Project&amp;DataInput'!$J62," ",'Project&amp;DataInput'!$K62)</f>
        <v xml:space="preserve"> </v>
      </c>
      <c r="D73" s="12" t="str">
        <f>IF('Project&amp;DataInput'!$G62="EPD available",_xlfn.XLOOKUP(CalculationModule[[#This Row],[EPD number]],EPD_Database[EPD registration number],EPD_Database[A1/A1-A3 Biogenic carbon content]),
IF('Project&amp;DataInput'!$G62="Wood product (no EPD)",-1*IF('Project&amp;DataInput'!$K62="kg",1,_xlfn.XLOOKUP(CalculationModule[[#This Row],[Product name]],Wood_Database[Wood species],Wood_Database[Density w 12% moisture (kg/m³)]))*_xlfn.XLOOKUP(CalculationModule[[#This Row],[Product name]],Wood_Database[Wood species],Wood_Database[Mean estimated CO2]),
IF('Project&amp;DataInput'!$G62="Other products (no EPD)",IF(_xlfn.XLOOKUP(CalculationModule[[#This Row],[Product name]],OtherProducts_Database[Product],OtherProducts_Database[CO2-storage (kgCO2e/kg)])&lt;0,1,-1)*IF('Project&amp;DataInput'!$K62="kg",1,_xlfn.XLOOKUP(CalculationModule[[#This Row],[Product name]],OtherProducts_Database[Product],OtherProducts_Database[Density (kg/m3)]))*_xlfn.XLOOKUP(CalculationModule[[#This Row],[Product name]],OtherProducts_Database[Product],OtherProducts_Database[CO2-storage (kgCO2e/kg)]),"")))</f>
        <v/>
      </c>
      <c r="E73" s="11" t="str">
        <f>IFERROR('Project&amp;DataInput'!$J62*CalculationModule[[#This Row],[Carbon content 
'[kg CO2e/unit']]],"")</f>
        <v/>
      </c>
      <c r="F73" s="11" t="str">
        <f>IF(IF('Project&amp;DataInput'!$G62="EPD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'Project&amp;DataInput'!$L62)+'Project&amp;DataInput'!$M62*'Project&amp;DataInput'!$N62=0,"",
IF('Project&amp;DataInput'!$G62="EPD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'Project&amp;DataInput'!$L62)+'Project&amp;DataInput'!$M62*'Project&amp;DataInput'!$N62)</f>
        <v/>
      </c>
      <c r="G73" s="11" t="str">
        <f>IF('Project&amp;DataInput'!$D62=0,"",'Project&amp;DataInput'!$D62)</f>
        <v/>
      </c>
      <c r="H73" s="11" t="str">
        <f>IF('Project&amp;DataInput'!$E62=0,"",'Project&amp;DataInput'!$E62)</f>
        <v/>
      </c>
    </row>
    <row r="74" spans="1:8" x14ac:dyDescent="0.3">
      <c r="A74" s="11" t="str">
        <f>'Project&amp;DataInput'!$O63</f>
        <v/>
      </c>
      <c r="B74" s="11" t="str">
        <f>_xlfn.IFNA(_xlfn.XLOOKUP(CalculationModule[[#This Row],[EPD number]],EPD_Database[EPD registration number],EPD_Database[Product name]),IF('Project&amp;DataInput'!$I63=0,"",'Project&amp;DataInput'!$I63))</f>
        <v/>
      </c>
      <c r="C74" s="11" t="str">
        <f>_xlfn.CONCAT('Project&amp;DataInput'!$J63," ",'Project&amp;DataInput'!$K63)</f>
        <v xml:space="preserve"> </v>
      </c>
      <c r="D74" s="12" t="str">
        <f>IF('Project&amp;DataInput'!$G63="EPD available",_xlfn.XLOOKUP(CalculationModule[[#This Row],[EPD number]],EPD_Database[EPD registration number],EPD_Database[A1/A1-A3 Biogenic carbon content]),
IF('Project&amp;DataInput'!$G63="Wood product (no EPD)",-1*IF('Project&amp;DataInput'!$K63="kg",1,_xlfn.XLOOKUP(CalculationModule[[#This Row],[Product name]],Wood_Database[Wood species],Wood_Database[Density w 12% moisture (kg/m³)]))*_xlfn.XLOOKUP(CalculationModule[[#This Row],[Product name]],Wood_Database[Wood species],Wood_Database[Mean estimated CO2]),
IF('Project&amp;DataInput'!$G63="Other products (no EPD)",IF(_xlfn.XLOOKUP(CalculationModule[[#This Row],[Product name]],OtherProducts_Database[Product],OtherProducts_Database[CO2-storage (kgCO2e/kg)])&lt;0,1,-1)*IF('Project&amp;DataInput'!$K63="kg",1,_xlfn.XLOOKUP(CalculationModule[[#This Row],[Product name]],OtherProducts_Database[Product],OtherProducts_Database[Density (kg/m3)]))*_xlfn.XLOOKUP(CalculationModule[[#This Row],[Product name]],OtherProducts_Database[Product],OtherProducts_Database[CO2-storage (kgCO2e/kg)]),"")))</f>
        <v/>
      </c>
      <c r="E74" s="11" t="str">
        <f>IFERROR('Project&amp;DataInput'!$J63*CalculationModule[[#This Row],[Carbon content 
'[kg CO2e/unit']]],"")</f>
        <v/>
      </c>
      <c r="F74" s="11" t="str">
        <f>IF(IF('Project&amp;DataInput'!$G63="EPD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'Project&amp;DataInput'!$L63)+'Project&amp;DataInput'!$M63*'Project&amp;DataInput'!$N63=0,"",
IF('Project&amp;DataInput'!$G63="EPD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'Project&amp;DataInput'!$L63)+'Project&amp;DataInput'!$M63*'Project&amp;DataInput'!$N63)</f>
        <v/>
      </c>
      <c r="G74" s="11" t="str">
        <f>IF('Project&amp;DataInput'!$D63=0,"",'Project&amp;DataInput'!$D63)</f>
        <v/>
      </c>
      <c r="H74" s="11" t="str">
        <f>IF('Project&amp;DataInput'!$E63=0,"",'Project&amp;DataInput'!$E63)</f>
        <v/>
      </c>
    </row>
    <row r="75" spans="1:8" x14ac:dyDescent="0.3">
      <c r="A75" s="11" t="str">
        <f>'Project&amp;DataInput'!$O64</f>
        <v/>
      </c>
      <c r="B75" s="11" t="str">
        <f>_xlfn.IFNA(_xlfn.XLOOKUP(CalculationModule[[#This Row],[EPD number]],EPD_Database[EPD registration number],EPD_Database[Product name]),IF('Project&amp;DataInput'!$I64=0,"",'Project&amp;DataInput'!$I64))</f>
        <v/>
      </c>
      <c r="C75" s="11" t="str">
        <f>_xlfn.CONCAT('Project&amp;DataInput'!$J64," ",'Project&amp;DataInput'!$K64)</f>
        <v xml:space="preserve"> </v>
      </c>
      <c r="D75" s="12" t="str">
        <f>IF('Project&amp;DataInput'!$G64="EPD available",_xlfn.XLOOKUP(CalculationModule[[#This Row],[EPD number]],EPD_Database[EPD registration number],EPD_Database[A1/A1-A3 Biogenic carbon content]),
IF('Project&amp;DataInput'!$G64="Wood product (no EPD)",-1*IF('Project&amp;DataInput'!$K64="kg",1,_xlfn.XLOOKUP(CalculationModule[[#This Row],[Product name]],Wood_Database[Wood species],Wood_Database[Density w 12% moisture (kg/m³)]))*_xlfn.XLOOKUP(CalculationModule[[#This Row],[Product name]],Wood_Database[Wood species],Wood_Database[Mean estimated CO2]),
IF('Project&amp;DataInput'!$G64="Other products (no EPD)",IF(_xlfn.XLOOKUP(CalculationModule[[#This Row],[Product name]],OtherProducts_Database[Product],OtherProducts_Database[CO2-storage (kgCO2e/kg)])&lt;0,1,-1)*IF('Project&amp;DataInput'!$K64="kg",1,_xlfn.XLOOKUP(CalculationModule[[#This Row],[Product name]],OtherProducts_Database[Product],OtherProducts_Database[Density (kg/m3)]))*_xlfn.XLOOKUP(CalculationModule[[#This Row],[Product name]],OtherProducts_Database[Product],OtherProducts_Database[CO2-storage (kgCO2e/kg)]),"")))</f>
        <v/>
      </c>
      <c r="E75" s="11" t="str">
        <f>IFERROR('Project&amp;DataInput'!$J64*CalculationModule[[#This Row],[Carbon content 
'[kg CO2e/unit']]],"")</f>
        <v/>
      </c>
      <c r="F75" s="11" t="str">
        <f>IF(IF('Project&amp;DataInput'!$G64="EPD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'Project&amp;DataInput'!$L64)+'Project&amp;DataInput'!$M64*'Project&amp;DataInput'!$N64=0,"",
IF('Project&amp;DataInput'!$G64="EPD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'Project&amp;DataInput'!$L64)+'Project&amp;DataInput'!$M64*'Project&amp;DataInput'!$N64)</f>
        <v/>
      </c>
      <c r="G75" s="11" t="str">
        <f>IF('Project&amp;DataInput'!$D64=0,"",'Project&amp;DataInput'!$D64)</f>
        <v/>
      </c>
      <c r="H75" s="11" t="str">
        <f>IF('Project&amp;DataInput'!$E64=0,"",'Project&amp;DataInput'!$E64)</f>
        <v/>
      </c>
    </row>
    <row r="76" spans="1:8" x14ac:dyDescent="0.3">
      <c r="A76" s="11" t="str">
        <f>'Project&amp;DataInput'!$O65</f>
        <v/>
      </c>
      <c r="B76" s="11" t="str">
        <f>_xlfn.IFNA(_xlfn.XLOOKUP(CalculationModule[[#This Row],[EPD number]],EPD_Database[EPD registration number],EPD_Database[Product name]),IF('Project&amp;DataInput'!$I65=0,"",'Project&amp;DataInput'!$I65))</f>
        <v/>
      </c>
      <c r="C76" s="11" t="str">
        <f>_xlfn.CONCAT('Project&amp;DataInput'!$J65," ",'Project&amp;DataInput'!$K65)</f>
        <v xml:space="preserve"> </v>
      </c>
      <c r="D76" s="12" t="str">
        <f>IF('Project&amp;DataInput'!$G65="EPD available",_xlfn.XLOOKUP(CalculationModule[[#This Row],[EPD number]],EPD_Database[EPD registration number],EPD_Database[A1/A1-A3 Biogenic carbon content]),
IF('Project&amp;DataInput'!$G65="Wood product (no EPD)",-1*IF('Project&amp;DataInput'!$K65="kg",1,_xlfn.XLOOKUP(CalculationModule[[#This Row],[Product name]],Wood_Database[Wood species],Wood_Database[Density w 12% moisture (kg/m³)]))*_xlfn.XLOOKUP(CalculationModule[[#This Row],[Product name]],Wood_Database[Wood species],Wood_Database[Mean estimated CO2]),
IF('Project&amp;DataInput'!$G65="Other products (no EPD)",IF(_xlfn.XLOOKUP(CalculationModule[[#This Row],[Product name]],OtherProducts_Database[Product],OtherProducts_Database[CO2-storage (kgCO2e/kg)])&lt;0,1,-1)*IF('Project&amp;DataInput'!$K65="kg",1,_xlfn.XLOOKUP(CalculationModule[[#This Row],[Product name]],OtherProducts_Database[Product],OtherProducts_Database[Density (kg/m3)]))*_xlfn.XLOOKUP(CalculationModule[[#This Row],[Product name]],OtherProducts_Database[Product],OtherProducts_Database[CO2-storage (kgCO2e/kg)]),"")))</f>
        <v/>
      </c>
      <c r="E76" s="11" t="str">
        <f>IFERROR('Project&amp;DataInput'!$J65*CalculationModule[[#This Row],[Carbon content 
'[kg CO2e/unit']]],"")</f>
        <v/>
      </c>
      <c r="F76" s="11" t="str">
        <f>IF(IF('Project&amp;DataInput'!$G65="EPD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'Project&amp;DataInput'!$L65)+'Project&amp;DataInput'!$M65*'Project&amp;DataInput'!$N65=0,"",
IF('Project&amp;DataInput'!$G65="EPD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'Project&amp;DataInput'!$L65)+'Project&amp;DataInput'!$M65*'Project&amp;DataInput'!$N65)</f>
        <v/>
      </c>
      <c r="G76" s="11" t="str">
        <f>IF('Project&amp;DataInput'!$D65=0,"",'Project&amp;DataInput'!$D65)</f>
        <v/>
      </c>
      <c r="H76" s="11" t="str">
        <f>IF('Project&amp;DataInput'!$E65=0,"",'Project&amp;DataInput'!$E65)</f>
        <v/>
      </c>
    </row>
    <row r="77" spans="1:8" x14ac:dyDescent="0.3">
      <c r="A77" s="11" t="str">
        <f>'Project&amp;DataInput'!$O66</f>
        <v/>
      </c>
      <c r="B77" s="11" t="str">
        <f>_xlfn.IFNA(_xlfn.XLOOKUP(CalculationModule[[#This Row],[EPD number]],EPD_Database[EPD registration number],EPD_Database[Product name]),IF('Project&amp;DataInput'!$I66=0,"",'Project&amp;DataInput'!$I66))</f>
        <v/>
      </c>
      <c r="C77" s="11" t="str">
        <f>_xlfn.CONCAT('Project&amp;DataInput'!$J66," ",'Project&amp;DataInput'!$K66)</f>
        <v xml:space="preserve"> </v>
      </c>
      <c r="D77" s="12" t="str">
        <f>IF('Project&amp;DataInput'!$G66="EPD available",_xlfn.XLOOKUP(CalculationModule[[#This Row],[EPD number]],EPD_Database[EPD registration number],EPD_Database[A1/A1-A3 Biogenic carbon content]),
IF('Project&amp;DataInput'!$G66="Wood product (no EPD)",-1*IF('Project&amp;DataInput'!$K66="kg",1,_xlfn.XLOOKUP(CalculationModule[[#This Row],[Product name]],Wood_Database[Wood species],Wood_Database[Density w 12% moisture (kg/m³)]))*_xlfn.XLOOKUP(CalculationModule[[#This Row],[Product name]],Wood_Database[Wood species],Wood_Database[Mean estimated CO2]),
IF('Project&amp;DataInput'!$G66="Other products (no EPD)",IF(_xlfn.XLOOKUP(CalculationModule[[#This Row],[Product name]],OtherProducts_Database[Product],OtherProducts_Database[CO2-storage (kgCO2e/kg)])&lt;0,1,-1)*IF('Project&amp;DataInput'!$K66="kg",1,_xlfn.XLOOKUP(CalculationModule[[#This Row],[Product name]],OtherProducts_Database[Product],OtherProducts_Database[Density (kg/m3)]))*_xlfn.XLOOKUP(CalculationModule[[#This Row],[Product name]],OtherProducts_Database[Product],OtherProducts_Database[CO2-storage (kgCO2e/kg)]),"")))</f>
        <v/>
      </c>
      <c r="E77" s="11" t="str">
        <f>IFERROR('Project&amp;DataInput'!$J66*CalculationModule[[#This Row],[Carbon content 
'[kg CO2e/unit']]],"")</f>
        <v/>
      </c>
      <c r="F77" s="11" t="str">
        <f>IF(IF('Project&amp;DataInput'!$G66="EPD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'Project&amp;DataInput'!$L66)+'Project&amp;DataInput'!$M66*'Project&amp;DataInput'!$N66=0,"",
IF('Project&amp;DataInput'!$G66="EPD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'Project&amp;DataInput'!$L66)+'Project&amp;DataInput'!$M66*'Project&amp;DataInput'!$N66)</f>
        <v/>
      </c>
      <c r="G77" s="11" t="str">
        <f>IF('Project&amp;DataInput'!$D66=0,"",'Project&amp;DataInput'!$D66)</f>
        <v/>
      </c>
      <c r="H77" s="11" t="str">
        <f>IF('Project&amp;DataInput'!$E66=0,"",'Project&amp;DataInput'!$E66)</f>
        <v/>
      </c>
    </row>
    <row r="78" spans="1:8" x14ac:dyDescent="0.3">
      <c r="A78" s="11" t="str">
        <f>'Project&amp;DataInput'!$O67</f>
        <v/>
      </c>
      <c r="B78" s="11" t="str">
        <f>_xlfn.IFNA(_xlfn.XLOOKUP(CalculationModule[[#This Row],[EPD number]],EPD_Database[EPD registration number],EPD_Database[Product name]),IF('Project&amp;DataInput'!$I67=0,"",'Project&amp;DataInput'!$I67))</f>
        <v/>
      </c>
      <c r="C78" s="11" t="str">
        <f>_xlfn.CONCAT('Project&amp;DataInput'!$J67," ",'Project&amp;DataInput'!$K67)</f>
        <v xml:space="preserve"> </v>
      </c>
      <c r="D78" s="12" t="str">
        <f>IF('Project&amp;DataInput'!$G67="EPD available",_xlfn.XLOOKUP(CalculationModule[[#This Row],[EPD number]],EPD_Database[EPD registration number],EPD_Database[A1/A1-A3 Biogenic carbon content]),
IF('Project&amp;DataInput'!$G67="Wood product (no EPD)",-1*IF('Project&amp;DataInput'!$K67="kg",1,_xlfn.XLOOKUP(CalculationModule[[#This Row],[Product name]],Wood_Database[Wood species],Wood_Database[Density w 12% moisture (kg/m³)]))*_xlfn.XLOOKUP(CalculationModule[[#This Row],[Product name]],Wood_Database[Wood species],Wood_Database[Mean estimated CO2]),
IF('Project&amp;DataInput'!$G67="Other products (no EPD)",IF(_xlfn.XLOOKUP(CalculationModule[[#This Row],[Product name]],OtherProducts_Database[Product],OtherProducts_Database[CO2-storage (kgCO2e/kg)])&lt;0,1,-1)*IF('Project&amp;DataInput'!$K67="kg",1,_xlfn.XLOOKUP(CalculationModule[[#This Row],[Product name]],OtherProducts_Database[Product],OtherProducts_Database[Density (kg/m3)]))*_xlfn.XLOOKUP(CalculationModule[[#This Row],[Product name]],OtherProducts_Database[Product],OtherProducts_Database[CO2-storage (kgCO2e/kg)]),"")))</f>
        <v/>
      </c>
      <c r="E78" s="11" t="str">
        <f>IFERROR('Project&amp;DataInput'!$J67*CalculationModule[[#This Row],[Carbon content 
'[kg CO2e/unit']]],"")</f>
        <v/>
      </c>
      <c r="F78" s="11" t="str">
        <f>IF(IF('Project&amp;DataInput'!$G67="EPD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'Project&amp;DataInput'!$L67)+'Project&amp;DataInput'!$M67*'Project&amp;DataInput'!$N67=0,"",
IF('Project&amp;DataInput'!$G67="EPD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'Project&amp;DataInput'!$L67)+'Project&amp;DataInput'!$M67*'Project&amp;DataInput'!$N67)</f>
        <v/>
      </c>
      <c r="G78" s="11" t="str">
        <f>IF('Project&amp;DataInput'!$D67=0,"",'Project&amp;DataInput'!$D67)</f>
        <v/>
      </c>
      <c r="H78" s="11" t="str">
        <f>IF('Project&amp;DataInput'!$E67=0,"",'Project&amp;DataInput'!$E67)</f>
        <v/>
      </c>
    </row>
    <row r="79" spans="1:8" x14ac:dyDescent="0.3">
      <c r="A79" s="11" t="str">
        <f>'Project&amp;DataInput'!$O68</f>
        <v/>
      </c>
      <c r="B79" s="11" t="str">
        <f>_xlfn.IFNA(_xlfn.XLOOKUP(CalculationModule[[#This Row],[EPD number]],EPD_Database[EPD registration number],EPD_Database[Product name]),IF('Project&amp;DataInput'!$I68=0,"",'Project&amp;DataInput'!$I68))</f>
        <v/>
      </c>
      <c r="C79" s="11" t="str">
        <f>_xlfn.CONCAT('Project&amp;DataInput'!$J68," ",'Project&amp;DataInput'!$K68)</f>
        <v xml:space="preserve"> </v>
      </c>
      <c r="D79" s="12" t="str">
        <f>IF('Project&amp;DataInput'!$G68="EPD available",_xlfn.XLOOKUP(CalculationModule[[#This Row],[EPD number]],EPD_Database[EPD registration number],EPD_Database[A1/A1-A3 Biogenic carbon content]),
IF('Project&amp;DataInput'!$G68="Wood product (no EPD)",-1*IF('Project&amp;DataInput'!$K68="kg",1,_xlfn.XLOOKUP(CalculationModule[[#This Row],[Product name]],Wood_Database[Wood species],Wood_Database[Density w 12% moisture (kg/m³)]))*_xlfn.XLOOKUP(CalculationModule[[#This Row],[Product name]],Wood_Database[Wood species],Wood_Database[Mean estimated CO2]),
IF('Project&amp;DataInput'!$G68="Other products (no EPD)",IF(_xlfn.XLOOKUP(CalculationModule[[#This Row],[Product name]],OtherProducts_Database[Product],OtherProducts_Database[CO2-storage (kgCO2e/kg)])&lt;0,1,-1)*IF('Project&amp;DataInput'!$K68="kg",1,_xlfn.XLOOKUP(CalculationModule[[#This Row],[Product name]],OtherProducts_Database[Product],OtherProducts_Database[Density (kg/m3)]))*_xlfn.XLOOKUP(CalculationModule[[#This Row],[Product name]],OtherProducts_Database[Product],OtherProducts_Database[CO2-storage (kgCO2e/kg)]),"")))</f>
        <v/>
      </c>
      <c r="E79" s="11" t="str">
        <f>IFERROR('Project&amp;DataInput'!$J68*CalculationModule[[#This Row],[Carbon content 
'[kg CO2e/unit']]],"")</f>
        <v/>
      </c>
      <c r="F79" s="11" t="str">
        <f>IF(IF('Project&amp;DataInput'!$G68="EPD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'Project&amp;DataInput'!$L68)+'Project&amp;DataInput'!$M68*'Project&amp;DataInput'!$N68=0,"",
IF('Project&amp;DataInput'!$G68="EPD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'Project&amp;DataInput'!$L68)+'Project&amp;DataInput'!$M68*'Project&amp;DataInput'!$N68)</f>
        <v/>
      </c>
      <c r="G79" s="11" t="str">
        <f>IF('Project&amp;DataInput'!$D68=0,"",'Project&amp;DataInput'!$D68)</f>
        <v/>
      </c>
      <c r="H79" s="11" t="str">
        <f>IF('Project&amp;DataInput'!$E68=0,"",'Project&amp;DataInput'!$E68)</f>
        <v/>
      </c>
    </row>
    <row r="80" spans="1:8" x14ac:dyDescent="0.3">
      <c r="A80" s="11" t="str">
        <f>'Project&amp;DataInput'!$O69</f>
        <v/>
      </c>
      <c r="B80" s="11" t="str">
        <f>_xlfn.IFNA(_xlfn.XLOOKUP(CalculationModule[[#This Row],[EPD number]],EPD_Database[EPD registration number],EPD_Database[Product name]),IF('Project&amp;DataInput'!$I69=0,"",'Project&amp;DataInput'!$I69))</f>
        <v/>
      </c>
      <c r="C80" s="11" t="str">
        <f>_xlfn.CONCAT('Project&amp;DataInput'!$J69," ",'Project&amp;DataInput'!$K69)</f>
        <v xml:space="preserve"> </v>
      </c>
      <c r="D80" s="12" t="str">
        <f>IF('Project&amp;DataInput'!$G69="EPD available",_xlfn.XLOOKUP(CalculationModule[[#This Row],[EPD number]],EPD_Database[EPD registration number],EPD_Database[A1/A1-A3 Biogenic carbon content]),
IF('Project&amp;DataInput'!$G69="Wood product (no EPD)",-1*IF('Project&amp;DataInput'!$K69="kg",1,_xlfn.XLOOKUP(CalculationModule[[#This Row],[Product name]],Wood_Database[Wood species],Wood_Database[Density w 12% moisture (kg/m³)]))*_xlfn.XLOOKUP(CalculationModule[[#This Row],[Product name]],Wood_Database[Wood species],Wood_Database[Mean estimated CO2]),
IF('Project&amp;DataInput'!$G69="Other products (no EPD)",IF(_xlfn.XLOOKUP(CalculationModule[[#This Row],[Product name]],OtherProducts_Database[Product],OtherProducts_Database[CO2-storage (kgCO2e/kg)])&lt;0,1,-1)*IF('Project&amp;DataInput'!$K69="kg",1,_xlfn.XLOOKUP(CalculationModule[[#This Row],[Product name]],OtherProducts_Database[Product],OtherProducts_Database[Density (kg/m3)]))*_xlfn.XLOOKUP(CalculationModule[[#This Row],[Product name]],OtherProducts_Database[Product],OtherProducts_Database[CO2-storage (kgCO2e/kg)]),"")))</f>
        <v/>
      </c>
      <c r="E80" s="11" t="str">
        <f>IFERROR('Project&amp;DataInput'!$J69*CalculationModule[[#This Row],[Carbon content 
'[kg CO2e/unit']]],"")</f>
        <v/>
      </c>
      <c r="F80" s="11" t="str">
        <f>IF(IF('Project&amp;DataInput'!$G69="EPD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'Project&amp;DataInput'!$L69)+'Project&amp;DataInput'!$M69*'Project&amp;DataInput'!$N69=0,"",
IF('Project&amp;DataInput'!$G69="EPD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'Project&amp;DataInput'!$L69)+'Project&amp;DataInput'!$M69*'Project&amp;DataInput'!$N69)</f>
        <v/>
      </c>
      <c r="G80" s="11" t="str">
        <f>IF('Project&amp;DataInput'!$D69=0,"",'Project&amp;DataInput'!$D69)</f>
        <v/>
      </c>
      <c r="H80" s="11" t="str">
        <f>IF('Project&amp;DataInput'!$E69=0,"",'Project&amp;DataInput'!$E69)</f>
        <v/>
      </c>
    </row>
    <row r="81" spans="1:8" x14ac:dyDescent="0.3">
      <c r="A81" s="11" t="str">
        <f>'Project&amp;DataInput'!$O70</f>
        <v/>
      </c>
      <c r="B81" s="11" t="str">
        <f>_xlfn.IFNA(_xlfn.XLOOKUP(CalculationModule[[#This Row],[EPD number]],EPD_Database[EPD registration number],EPD_Database[Product name]),IF('Project&amp;DataInput'!$I70=0,"",'Project&amp;DataInput'!$I70))</f>
        <v/>
      </c>
      <c r="C81" s="11" t="str">
        <f>_xlfn.CONCAT('Project&amp;DataInput'!$J70," ",'Project&amp;DataInput'!$K70)</f>
        <v xml:space="preserve"> </v>
      </c>
      <c r="D81" s="12" t="str">
        <f>IF('Project&amp;DataInput'!$G70="EPD available",_xlfn.XLOOKUP(CalculationModule[[#This Row],[EPD number]],EPD_Database[EPD registration number],EPD_Database[A1/A1-A3 Biogenic carbon content]),
IF('Project&amp;DataInput'!$G70="Wood product (no EPD)",-1*IF('Project&amp;DataInput'!$K70="kg",1,_xlfn.XLOOKUP(CalculationModule[[#This Row],[Product name]],Wood_Database[Wood species],Wood_Database[Density w 12% moisture (kg/m³)]))*_xlfn.XLOOKUP(CalculationModule[[#This Row],[Product name]],Wood_Database[Wood species],Wood_Database[Mean estimated CO2]),
IF('Project&amp;DataInput'!$G70="Other products (no EPD)",IF(_xlfn.XLOOKUP(CalculationModule[[#This Row],[Product name]],OtherProducts_Database[Product],OtherProducts_Database[CO2-storage (kgCO2e/kg)])&lt;0,1,-1)*IF('Project&amp;DataInput'!$K70="kg",1,_xlfn.XLOOKUP(CalculationModule[[#This Row],[Product name]],OtherProducts_Database[Product],OtherProducts_Database[Density (kg/m3)]))*_xlfn.XLOOKUP(CalculationModule[[#This Row],[Product name]],OtherProducts_Database[Product],OtherProducts_Database[CO2-storage (kgCO2e/kg)]),"")))</f>
        <v/>
      </c>
      <c r="E81" s="11" t="str">
        <f>IFERROR('Project&amp;DataInput'!$J70*CalculationModule[[#This Row],[Carbon content 
'[kg CO2e/unit']]],"")</f>
        <v/>
      </c>
      <c r="F81" s="11" t="str">
        <f>IF(IF('Project&amp;DataInput'!$G70="EPD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'Project&amp;DataInput'!$L70)+'Project&amp;DataInput'!$M70*'Project&amp;DataInput'!$N70=0,"",
IF('Project&amp;DataInput'!$G70="EPD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'Project&amp;DataInput'!$L70)+'Project&amp;DataInput'!$M70*'Project&amp;DataInput'!$N70)</f>
        <v/>
      </c>
      <c r="G81" s="11" t="str">
        <f>IF('Project&amp;DataInput'!$D70=0,"",'Project&amp;DataInput'!$D70)</f>
        <v/>
      </c>
      <c r="H81" s="11" t="str">
        <f>IF('Project&amp;DataInput'!$E70=0,"",'Project&amp;DataInput'!$E70)</f>
        <v/>
      </c>
    </row>
    <row r="82" spans="1:8" x14ac:dyDescent="0.3">
      <c r="A82" s="11" t="str">
        <f>'Project&amp;DataInput'!$O71</f>
        <v/>
      </c>
      <c r="B82" s="11" t="str">
        <f>_xlfn.IFNA(_xlfn.XLOOKUP(CalculationModule[[#This Row],[EPD number]],EPD_Database[EPD registration number],EPD_Database[Product name]),IF('Project&amp;DataInput'!$I71=0,"",'Project&amp;DataInput'!$I71))</f>
        <v/>
      </c>
      <c r="C82" s="11" t="str">
        <f>_xlfn.CONCAT('Project&amp;DataInput'!$J71," ",'Project&amp;DataInput'!$K71)</f>
        <v xml:space="preserve"> </v>
      </c>
      <c r="D82" s="12" t="str">
        <f>IF('Project&amp;DataInput'!$G71="EPD available",_xlfn.XLOOKUP(CalculationModule[[#This Row],[EPD number]],EPD_Database[EPD registration number],EPD_Database[A1/A1-A3 Biogenic carbon content]),
IF('Project&amp;DataInput'!$G71="Wood product (no EPD)",-1*IF('Project&amp;DataInput'!$K71="kg",1,_xlfn.XLOOKUP(CalculationModule[[#This Row],[Product name]],Wood_Database[Wood species],Wood_Database[Density w 12% moisture (kg/m³)]))*_xlfn.XLOOKUP(CalculationModule[[#This Row],[Product name]],Wood_Database[Wood species],Wood_Database[Mean estimated CO2]),
IF('Project&amp;DataInput'!$G71="Other products (no EPD)",IF(_xlfn.XLOOKUP(CalculationModule[[#This Row],[Product name]],OtherProducts_Database[Product],OtherProducts_Database[CO2-storage (kgCO2e/kg)])&lt;0,1,-1)*IF('Project&amp;DataInput'!$K71="kg",1,_xlfn.XLOOKUP(CalculationModule[[#This Row],[Product name]],OtherProducts_Database[Product],OtherProducts_Database[Density (kg/m3)]))*_xlfn.XLOOKUP(CalculationModule[[#This Row],[Product name]],OtherProducts_Database[Product],OtherProducts_Database[CO2-storage (kgCO2e/kg)]),"")))</f>
        <v/>
      </c>
      <c r="E82" s="11" t="str">
        <f>IFERROR('Project&amp;DataInput'!$J71*CalculationModule[[#This Row],[Carbon content 
'[kg CO2e/unit']]],"")</f>
        <v/>
      </c>
      <c r="F82" s="11" t="str">
        <f>IF(IF('Project&amp;DataInput'!$G71="EPD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'Project&amp;DataInput'!$L71)+'Project&amp;DataInput'!$M71*'Project&amp;DataInput'!$N71=0,"",
IF('Project&amp;DataInput'!$G71="EPD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'Project&amp;DataInput'!$L71)+'Project&amp;DataInput'!$M71*'Project&amp;DataInput'!$N71)</f>
        <v/>
      </c>
      <c r="G82" s="11" t="str">
        <f>IF('Project&amp;DataInput'!$D71=0,"",'Project&amp;DataInput'!$D71)</f>
        <v/>
      </c>
      <c r="H82" s="11" t="str">
        <f>IF('Project&amp;DataInput'!$E71=0,"",'Project&amp;DataInput'!$E71)</f>
        <v/>
      </c>
    </row>
    <row r="83" spans="1:8" x14ac:dyDescent="0.3">
      <c r="A83" s="11" t="str">
        <f>'Project&amp;DataInput'!$O72</f>
        <v/>
      </c>
      <c r="B83" s="11" t="str">
        <f>_xlfn.IFNA(_xlfn.XLOOKUP(CalculationModule[[#This Row],[EPD number]],EPD_Database[EPD registration number],EPD_Database[Product name]),IF('Project&amp;DataInput'!$I72=0,"",'Project&amp;DataInput'!$I72))</f>
        <v/>
      </c>
      <c r="C83" s="11" t="str">
        <f>_xlfn.CONCAT('Project&amp;DataInput'!$J72," ",'Project&amp;DataInput'!$K72)</f>
        <v xml:space="preserve"> </v>
      </c>
      <c r="D83" s="12" t="str">
        <f>IF('Project&amp;DataInput'!$G72="EPD available",_xlfn.XLOOKUP(CalculationModule[[#This Row],[EPD number]],EPD_Database[EPD registration number],EPD_Database[A1/A1-A3 Biogenic carbon content]),
IF('Project&amp;DataInput'!$G72="Wood product (no EPD)",-1*IF('Project&amp;DataInput'!$K72="kg",1,_xlfn.XLOOKUP(CalculationModule[[#This Row],[Product name]],Wood_Database[Wood species],Wood_Database[Density w 12% moisture (kg/m³)]))*_xlfn.XLOOKUP(CalculationModule[[#This Row],[Product name]],Wood_Database[Wood species],Wood_Database[Mean estimated CO2]),
IF('Project&amp;DataInput'!$G72="Other products (no EPD)",IF(_xlfn.XLOOKUP(CalculationModule[[#This Row],[Product name]],OtherProducts_Database[Product],OtherProducts_Database[CO2-storage (kgCO2e/kg)])&lt;0,1,-1)*IF('Project&amp;DataInput'!$K72="kg",1,_xlfn.XLOOKUP(CalculationModule[[#This Row],[Product name]],OtherProducts_Database[Product],OtherProducts_Database[Density (kg/m3)]))*_xlfn.XLOOKUP(CalculationModule[[#This Row],[Product name]],OtherProducts_Database[Product],OtherProducts_Database[CO2-storage (kgCO2e/kg)]),"")))</f>
        <v/>
      </c>
      <c r="E83" s="11" t="str">
        <f>IFERROR('Project&amp;DataInput'!$J72*CalculationModule[[#This Row],[Carbon content 
'[kg CO2e/unit']]],"")</f>
        <v/>
      </c>
      <c r="F83" s="11" t="str">
        <f>IF(IF('Project&amp;DataInput'!$G72="EPD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'Project&amp;DataInput'!$L72)+'Project&amp;DataInput'!$M72*'Project&amp;DataInput'!$N72=0,"",
IF('Project&amp;DataInput'!$G72="EPD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'Project&amp;DataInput'!$L72)+'Project&amp;DataInput'!$M72*'Project&amp;DataInput'!$N72)</f>
        <v/>
      </c>
      <c r="G83" s="11" t="str">
        <f>IF('Project&amp;DataInput'!$D72=0,"",'Project&amp;DataInput'!$D72)</f>
        <v/>
      </c>
      <c r="H83" s="11" t="str">
        <f>IF('Project&amp;DataInput'!$E72=0,"",'Project&amp;DataInput'!$E72)</f>
        <v/>
      </c>
    </row>
    <row r="84" spans="1:8" x14ac:dyDescent="0.3">
      <c r="A84" s="11" t="str">
        <f>'Project&amp;DataInput'!$O73</f>
        <v/>
      </c>
      <c r="B84" s="11" t="str">
        <f>_xlfn.IFNA(_xlfn.XLOOKUP(CalculationModule[[#This Row],[EPD number]],EPD_Database[EPD registration number],EPD_Database[Product name]),IF('Project&amp;DataInput'!$I73=0,"",'Project&amp;DataInput'!$I73))</f>
        <v/>
      </c>
      <c r="C84" s="11" t="str">
        <f>_xlfn.CONCAT('Project&amp;DataInput'!$J73," ",'Project&amp;DataInput'!$K73)</f>
        <v xml:space="preserve"> </v>
      </c>
      <c r="D84" s="12" t="str">
        <f>IF('Project&amp;DataInput'!$G73="EPD available",_xlfn.XLOOKUP(CalculationModule[[#This Row],[EPD number]],EPD_Database[EPD registration number],EPD_Database[A1/A1-A3 Biogenic carbon content]),
IF('Project&amp;DataInput'!$G73="Wood product (no EPD)",-1*IF('Project&amp;DataInput'!$K73="kg",1,_xlfn.XLOOKUP(CalculationModule[[#This Row],[Product name]],Wood_Database[Wood species],Wood_Database[Density w 12% moisture (kg/m³)]))*_xlfn.XLOOKUP(CalculationModule[[#This Row],[Product name]],Wood_Database[Wood species],Wood_Database[Mean estimated CO2]),
IF('Project&amp;DataInput'!$G73="Other products (no EPD)",IF(_xlfn.XLOOKUP(CalculationModule[[#This Row],[Product name]],OtherProducts_Database[Product],OtherProducts_Database[CO2-storage (kgCO2e/kg)])&lt;0,1,-1)*IF('Project&amp;DataInput'!$K73="kg",1,_xlfn.XLOOKUP(CalculationModule[[#This Row],[Product name]],OtherProducts_Database[Product],OtherProducts_Database[Density (kg/m3)]))*_xlfn.XLOOKUP(CalculationModule[[#This Row],[Product name]],OtherProducts_Database[Product],OtherProducts_Database[CO2-storage (kgCO2e/kg)]),"")))</f>
        <v/>
      </c>
      <c r="E84" s="11" t="str">
        <f>IFERROR('Project&amp;DataInput'!$J73*CalculationModule[[#This Row],[Carbon content 
'[kg CO2e/unit']]],"")</f>
        <v/>
      </c>
      <c r="F84" s="11" t="str">
        <f>IF(IF('Project&amp;DataInput'!$G73="EPD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'Project&amp;DataInput'!$L73)+'Project&amp;DataInput'!$M73*'Project&amp;DataInput'!$N73=0,"",
IF('Project&amp;DataInput'!$G73="EPD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'Project&amp;DataInput'!$L73)+'Project&amp;DataInput'!$M73*'Project&amp;DataInput'!$N73)</f>
        <v/>
      </c>
      <c r="G84" s="11" t="str">
        <f>IF('Project&amp;DataInput'!$D73=0,"",'Project&amp;DataInput'!$D73)</f>
        <v/>
      </c>
      <c r="H84" s="11" t="str">
        <f>IF('Project&amp;DataInput'!$E73=0,"",'Project&amp;DataInput'!$E73)</f>
        <v/>
      </c>
    </row>
    <row r="85" spans="1:8" x14ac:dyDescent="0.3">
      <c r="A85" s="11" t="str">
        <f>'Project&amp;DataInput'!$O74</f>
        <v/>
      </c>
      <c r="B85" s="11" t="str">
        <f>_xlfn.IFNA(_xlfn.XLOOKUP(CalculationModule[[#This Row],[EPD number]],EPD_Database[EPD registration number],EPD_Database[Product name]),IF('Project&amp;DataInput'!$I74=0,"",'Project&amp;DataInput'!$I74))</f>
        <v/>
      </c>
      <c r="C85" s="11" t="str">
        <f>_xlfn.CONCAT('Project&amp;DataInput'!$J74," ",'Project&amp;DataInput'!$K74)</f>
        <v xml:space="preserve"> </v>
      </c>
      <c r="D85" s="12" t="str">
        <f>IF('Project&amp;DataInput'!$G74="EPD available",_xlfn.XLOOKUP(CalculationModule[[#This Row],[EPD number]],EPD_Database[EPD registration number],EPD_Database[A1/A1-A3 Biogenic carbon content]),
IF('Project&amp;DataInput'!$G74="Wood product (no EPD)",-1*IF('Project&amp;DataInput'!$K74="kg",1,_xlfn.XLOOKUP(CalculationModule[[#This Row],[Product name]],Wood_Database[Wood species],Wood_Database[Density w 12% moisture (kg/m³)]))*_xlfn.XLOOKUP(CalculationModule[[#This Row],[Product name]],Wood_Database[Wood species],Wood_Database[Mean estimated CO2]),
IF('Project&amp;DataInput'!$G74="Other products (no EPD)",IF(_xlfn.XLOOKUP(CalculationModule[[#This Row],[Product name]],OtherProducts_Database[Product],OtherProducts_Database[CO2-storage (kgCO2e/kg)])&lt;0,1,-1)*IF('Project&amp;DataInput'!$K74="kg",1,_xlfn.XLOOKUP(CalculationModule[[#This Row],[Product name]],OtherProducts_Database[Product],OtherProducts_Database[Density (kg/m3)]))*_xlfn.XLOOKUP(CalculationModule[[#This Row],[Product name]],OtherProducts_Database[Product],OtherProducts_Database[CO2-storage (kgCO2e/kg)]),"")))</f>
        <v/>
      </c>
      <c r="E85" s="11" t="str">
        <f>IFERROR('Project&amp;DataInput'!$J74*CalculationModule[[#This Row],[Carbon content 
'[kg CO2e/unit']]],"")</f>
        <v/>
      </c>
      <c r="F85" s="11" t="str">
        <f>IF(IF('Project&amp;DataInput'!$G74="EPD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'Project&amp;DataInput'!$L74)+'Project&amp;DataInput'!$M74*'Project&amp;DataInput'!$N74=0,"",
IF('Project&amp;DataInput'!$G74="EPD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'Project&amp;DataInput'!$L74)+'Project&amp;DataInput'!$M74*'Project&amp;DataInput'!$N74)</f>
        <v/>
      </c>
      <c r="G85" s="11" t="str">
        <f>IF('Project&amp;DataInput'!$D74=0,"",'Project&amp;DataInput'!$D74)</f>
        <v/>
      </c>
      <c r="H85" s="11" t="str">
        <f>IF('Project&amp;DataInput'!$E74=0,"",'Project&amp;DataInput'!$E74)</f>
        <v/>
      </c>
    </row>
    <row r="86" spans="1:8" x14ac:dyDescent="0.3">
      <c r="A86" s="11" t="str">
        <f>'Project&amp;DataInput'!$O75</f>
        <v/>
      </c>
      <c r="B86" s="11" t="str">
        <f>_xlfn.IFNA(_xlfn.XLOOKUP(CalculationModule[[#This Row],[EPD number]],EPD_Database[EPD registration number],EPD_Database[Product name]),IF('Project&amp;DataInput'!$I75=0,"",'Project&amp;DataInput'!$I75))</f>
        <v/>
      </c>
      <c r="C86" s="11" t="str">
        <f>_xlfn.CONCAT('Project&amp;DataInput'!$J75," ",'Project&amp;DataInput'!$K75)</f>
        <v xml:space="preserve"> </v>
      </c>
      <c r="D86" s="12" t="str">
        <f>IF('Project&amp;DataInput'!$G75="EPD available",_xlfn.XLOOKUP(CalculationModule[[#This Row],[EPD number]],EPD_Database[EPD registration number],EPD_Database[A1/A1-A3 Biogenic carbon content]),
IF('Project&amp;DataInput'!$G75="Wood product (no EPD)",-1*IF('Project&amp;DataInput'!$K75="kg",1,_xlfn.XLOOKUP(CalculationModule[[#This Row],[Product name]],Wood_Database[Wood species],Wood_Database[Density w 12% moisture (kg/m³)]))*_xlfn.XLOOKUP(CalculationModule[[#This Row],[Product name]],Wood_Database[Wood species],Wood_Database[Mean estimated CO2]),
IF('Project&amp;DataInput'!$G75="Other products (no EPD)",IF(_xlfn.XLOOKUP(CalculationModule[[#This Row],[Product name]],OtherProducts_Database[Product],OtherProducts_Database[CO2-storage (kgCO2e/kg)])&lt;0,1,-1)*IF('Project&amp;DataInput'!$K75="kg",1,_xlfn.XLOOKUP(CalculationModule[[#This Row],[Product name]],OtherProducts_Database[Product],OtherProducts_Database[Density (kg/m3)]))*_xlfn.XLOOKUP(CalculationModule[[#This Row],[Product name]],OtherProducts_Database[Product],OtherProducts_Database[CO2-storage (kgCO2e/kg)]),"")))</f>
        <v/>
      </c>
      <c r="E86" s="11" t="str">
        <f>IFERROR('Project&amp;DataInput'!$J75*CalculationModule[[#This Row],[Carbon content 
'[kg CO2e/unit']]],"")</f>
        <v/>
      </c>
      <c r="F86" s="11" t="str">
        <f>IF(IF('Project&amp;DataInput'!$G75="EPD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'Project&amp;DataInput'!$L75)+'Project&amp;DataInput'!$M75*'Project&amp;DataInput'!$N75=0,"",
IF('Project&amp;DataInput'!$G75="EPD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'Project&amp;DataInput'!$L75)+'Project&amp;DataInput'!$M75*'Project&amp;DataInput'!$N75)</f>
        <v/>
      </c>
      <c r="G86" s="11" t="str">
        <f>IF('Project&amp;DataInput'!$D75=0,"",'Project&amp;DataInput'!$D75)</f>
        <v/>
      </c>
      <c r="H86" s="11" t="str">
        <f>IF('Project&amp;DataInput'!$E75=0,"",'Project&amp;DataInput'!$E75)</f>
        <v/>
      </c>
    </row>
    <row r="87" spans="1:8" x14ac:dyDescent="0.3">
      <c r="A87" s="11" t="str">
        <f>'Project&amp;DataInput'!$O76</f>
        <v/>
      </c>
      <c r="B87" s="11" t="str">
        <f>_xlfn.IFNA(_xlfn.XLOOKUP(CalculationModule[[#This Row],[EPD number]],EPD_Database[EPD registration number],EPD_Database[Product name]),IF('Project&amp;DataInput'!$I76=0,"",'Project&amp;DataInput'!$I76))</f>
        <v/>
      </c>
      <c r="C87" s="11" t="str">
        <f>_xlfn.CONCAT('Project&amp;DataInput'!$J76," ",'Project&amp;DataInput'!$K76)</f>
        <v xml:space="preserve"> </v>
      </c>
      <c r="D87" s="12" t="str">
        <f>IF('Project&amp;DataInput'!$G76="EPD available",_xlfn.XLOOKUP(CalculationModule[[#This Row],[EPD number]],EPD_Database[EPD registration number],EPD_Database[A1/A1-A3 Biogenic carbon content]),
IF('Project&amp;DataInput'!$G76="Wood product (no EPD)",-1*IF('Project&amp;DataInput'!$K76="kg",1,_xlfn.XLOOKUP(CalculationModule[[#This Row],[Product name]],Wood_Database[Wood species],Wood_Database[Density w 12% moisture (kg/m³)]))*_xlfn.XLOOKUP(CalculationModule[[#This Row],[Product name]],Wood_Database[Wood species],Wood_Database[Mean estimated CO2]),
IF('Project&amp;DataInput'!$G76="Other products (no EPD)",IF(_xlfn.XLOOKUP(CalculationModule[[#This Row],[Product name]],OtherProducts_Database[Product],OtherProducts_Database[CO2-storage (kgCO2e/kg)])&lt;0,1,-1)*IF('Project&amp;DataInput'!$K76="kg",1,_xlfn.XLOOKUP(CalculationModule[[#This Row],[Product name]],OtherProducts_Database[Product],OtherProducts_Database[Density (kg/m3)]))*_xlfn.XLOOKUP(CalculationModule[[#This Row],[Product name]],OtherProducts_Database[Product],OtherProducts_Database[CO2-storage (kgCO2e/kg)]),"")))</f>
        <v/>
      </c>
      <c r="E87" s="11" t="str">
        <f>IFERROR('Project&amp;DataInput'!$J76*CalculationModule[[#This Row],[Carbon content 
'[kg CO2e/unit']]],"")</f>
        <v/>
      </c>
      <c r="F87" s="11" t="str">
        <f>IF(IF('Project&amp;DataInput'!$G76="EPD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'Project&amp;DataInput'!$L76)+'Project&amp;DataInput'!$M76*'Project&amp;DataInput'!$N76=0,"",
IF('Project&amp;DataInput'!$G76="EPD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'Project&amp;DataInput'!$L76)+'Project&amp;DataInput'!$M76*'Project&amp;DataInput'!$N76)</f>
        <v/>
      </c>
      <c r="G87" s="11" t="str">
        <f>IF('Project&amp;DataInput'!$D76=0,"",'Project&amp;DataInput'!$D76)</f>
        <v/>
      </c>
      <c r="H87" s="11" t="str">
        <f>IF('Project&amp;DataInput'!$E76=0,"",'Project&amp;DataInput'!$E76)</f>
        <v/>
      </c>
    </row>
    <row r="88" spans="1:8" x14ac:dyDescent="0.3">
      <c r="A88" s="11" t="str">
        <f>'Project&amp;DataInput'!$O77</f>
        <v/>
      </c>
      <c r="B88" s="11" t="str">
        <f>_xlfn.IFNA(_xlfn.XLOOKUP(CalculationModule[[#This Row],[EPD number]],EPD_Database[EPD registration number],EPD_Database[Product name]),IF('Project&amp;DataInput'!$I77=0,"",'Project&amp;DataInput'!$I77))</f>
        <v/>
      </c>
      <c r="C88" s="11" t="str">
        <f>_xlfn.CONCAT('Project&amp;DataInput'!$J77," ",'Project&amp;DataInput'!$K77)</f>
        <v xml:space="preserve"> </v>
      </c>
      <c r="D88" s="12" t="str">
        <f>IF('Project&amp;DataInput'!$G77="EPD available",_xlfn.XLOOKUP(CalculationModule[[#This Row],[EPD number]],EPD_Database[EPD registration number],EPD_Database[A1/A1-A3 Biogenic carbon content]),
IF('Project&amp;DataInput'!$G77="Wood product (no EPD)",-1*IF('Project&amp;DataInput'!$K77="kg",1,_xlfn.XLOOKUP(CalculationModule[[#This Row],[Product name]],Wood_Database[Wood species],Wood_Database[Density w 12% moisture (kg/m³)]))*_xlfn.XLOOKUP(CalculationModule[[#This Row],[Product name]],Wood_Database[Wood species],Wood_Database[Mean estimated CO2]),
IF('Project&amp;DataInput'!$G77="Other products (no EPD)",IF(_xlfn.XLOOKUP(CalculationModule[[#This Row],[Product name]],OtherProducts_Database[Product],OtherProducts_Database[CO2-storage (kgCO2e/kg)])&lt;0,1,-1)*IF('Project&amp;DataInput'!$K77="kg",1,_xlfn.XLOOKUP(CalculationModule[[#This Row],[Product name]],OtherProducts_Database[Product],OtherProducts_Database[Density (kg/m3)]))*_xlfn.XLOOKUP(CalculationModule[[#This Row],[Product name]],OtherProducts_Database[Product],OtherProducts_Database[CO2-storage (kgCO2e/kg)]),"")))</f>
        <v/>
      </c>
      <c r="E88" s="11" t="str">
        <f>IFERROR('Project&amp;DataInput'!$J77*CalculationModule[[#This Row],[Carbon content 
'[kg CO2e/unit']]],"")</f>
        <v/>
      </c>
      <c r="F88" s="11" t="str">
        <f>IF(IF('Project&amp;DataInput'!$G77="EPD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'Project&amp;DataInput'!$L77)+'Project&amp;DataInput'!$M77*'Project&amp;DataInput'!$N77=0,"",
IF('Project&amp;DataInput'!$G77="EPD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'Project&amp;DataInput'!$L77)+'Project&amp;DataInput'!$M77*'Project&amp;DataInput'!$N77)</f>
        <v/>
      </c>
      <c r="G88" s="11" t="str">
        <f>IF('Project&amp;DataInput'!$D77=0,"",'Project&amp;DataInput'!$D77)</f>
        <v/>
      </c>
      <c r="H88" s="11" t="str">
        <f>IF('Project&amp;DataInput'!$E77=0,"",'Project&amp;DataInput'!$E77)</f>
        <v/>
      </c>
    </row>
    <row r="89" spans="1:8" x14ac:dyDescent="0.3">
      <c r="A89" s="11" t="str">
        <f>'Project&amp;DataInput'!$O78</f>
        <v/>
      </c>
      <c r="B89" s="11" t="str">
        <f>_xlfn.IFNA(_xlfn.XLOOKUP(CalculationModule[[#This Row],[EPD number]],EPD_Database[EPD registration number],EPD_Database[Product name]),IF('Project&amp;DataInput'!$I78=0,"",'Project&amp;DataInput'!$I78))</f>
        <v/>
      </c>
      <c r="C89" s="11" t="str">
        <f>_xlfn.CONCAT('Project&amp;DataInput'!$J78," ",'Project&amp;DataInput'!$K78)</f>
        <v xml:space="preserve"> </v>
      </c>
      <c r="D89" s="12" t="str">
        <f>IF('Project&amp;DataInput'!$G78="EPD available",_xlfn.XLOOKUP(CalculationModule[[#This Row],[EPD number]],EPD_Database[EPD registration number],EPD_Database[A1/A1-A3 Biogenic carbon content]),
IF('Project&amp;DataInput'!$G78="Wood product (no EPD)",-1*IF('Project&amp;DataInput'!$K78="kg",1,_xlfn.XLOOKUP(CalculationModule[[#This Row],[Product name]],Wood_Database[Wood species],Wood_Database[Density w 12% moisture (kg/m³)]))*_xlfn.XLOOKUP(CalculationModule[[#This Row],[Product name]],Wood_Database[Wood species],Wood_Database[Mean estimated CO2]),
IF('Project&amp;DataInput'!$G78="Other products (no EPD)",IF(_xlfn.XLOOKUP(CalculationModule[[#This Row],[Product name]],OtherProducts_Database[Product],OtherProducts_Database[CO2-storage (kgCO2e/kg)])&lt;0,1,-1)*IF('Project&amp;DataInput'!$K78="kg",1,_xlfn.XLOOKUP(CalculationModule[[#This Row],[Product name]],OtherProducts_Database[Product],OtherProducts_Database[Density (kg/m3)]))*_xlfn.XLOOKUP(CalculationModule[[#This Row],[Product name]],OtherProducts_Database[Product],OtherProducts_Database[CO2-storage (kgCO2e/kg)]),"")))</f>
        <v/>
      </c>
      <c r="E89" s="11" t="str">
        <f>IFERROR('Project&amp;DataInput'!$J78*CalculationModule[[#This Row],[Carbon content 
'[kg CO2e/unit']]],"")</f>
        <v/>
      </c>
      <c r="F89" s="11" t="str">
        <f>IF(IF('Project&amp;DataInput'!$G78="EPD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'Project&amp;DataInput'!$L78)+'Project&amp;DataInput'!$M78*'Project&amp;DataInput'!$N78=0,"",
IF('Project&amp;DataInput'!$G78="EPD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'Project&amp;DataInput'!$L78)+'Project&amp;DataInput'!$M78*'Project&amp;DataInput'!$N78)</f>
        <v/>
      </c>
      <c r="G89" s="11" t="str">
        <f>IF('Project&amp;DataInput'!$D78=0,"",'Project&amp;DataInput'!$D78)</f>
        <v/>
      </c>
      <c r="H89" s="11" t="str">
        <f>IF('Project&amp;DataInput'!$E78=0,"",'Project&amp;DataInput'!$E78)</f>
        <v/>
      </c>
    </row>
    <row r="90" spans="1:8" x14ac:dyDescent="0.3">
      <c r="A90" s="11" t="str">
        <f>'Project&amp;DataInput'!$O79</f>
        <v/>
      </c>
      <c r="B90" s="11" t="str">
        <f>_xlfn.IFNA(_xlfn.XLOOKUP(CalculationModule[[#This Row],[EPD number]],EPD_Database[EPD registration number],EPD_Database[Product name]),IF('Project&amp;DataInput'!$I79=0,"",'Project&amp;DataInput'!$I79))</f>
        <v/>
      </c>
      <c r="C90" s="11" t="str">
        <f>_xlfn.CONCAT('Project&amp;DataInput'!$J79," ",'Project&amp;DataInput'!$K79)</f>
        <v xml:space="preserve"> </v>
      </c>
      <c r="D90" s="12" t="str">
        <f>IF('Project&amp;DataInput'!$G79="EPD available",_xlfn.XLOOKUP(CalculationModule[[#This Row],[EPD number]],EPD_Database[EPD registration number],EPD_Database[A1/A1-A3 Biogenic carbon content]),
IF('Project&amp;DataInput'!$G79="Wood product (no EPD)",-1*IF('Project&amp;DataInput'!$K79="kg",1,_xlfn.XLOOKUP(CalculationModule[[#This Row],[Product name]],Wood_Database[Wood species],Wood_Database[Density w 12% moisture (kg/m³)]))*_xlfn.XLOOKUP(CalculationModule[[#This Row],[Product name]],Wood_Database[Wood species],Wood_Database[Mean estimated CO2]),
IF('Project&amp;DataInput'!$G79="Other products (no EPD)",IF(_xlfn.XLOOKUP(CalculationModule[[#This Row],[Product name]],OtherProducts_Database[Product],OtherProducts_Database[CO2-storage (kgCO2e/kg)])&lt;0,1,-1)*IF('Project&amp;DataInput'!$K79="kg",1,_xlfn.XLOOKUP(CalculationModule[[#This Row],[Product name]],OtherProducts_Database[Product],OtherProducts_Database[Density (kg/m3)]))*_xlfn.XLOOKUP(CalculationModule[[#This Row],[Product name]],OtherProducts_Database[Product],OtherProducts_Database[CO2-storage (kgCO2e/kg)]),"")))</f>
        <v/>
      </c>
      <c r="E90" s="11" t="str">
        <f>IFERROR('Project&amp;DataInput'!$J79*CalculationModule[[#This Row],[Carbon content 
'[kg CO2e/unit']]],"")</f>
        <v/>
      </c>
      <c r="F90" s="11" t="str">
        <f>IF(IF('Project&amp;DataInput'!$G79="EPD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'Project&amp;DataInput'!$L79)+'Project&amp;DataInput'!$M79*'Project&amp;DataInput'!$N79=0,"",
IF('Project&amp;DataInput'!$G79="EPD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'Project&amp;DataInput'!$L79)+'Project&amp;DataInput'!$M79*'Project&amp;DataInput'!$N79)</f>
        <v/>
      </c>
      <c r="G90" s="11" t="str">
        <f>IF('Project&amp;DataInput'!$D79=0,"",'Project&amp;DataInput'!$D79)</f>
        <v/>
      </c>
      <c r="H90" s="11" t="str">
        <f>IF('Project&amp;DataInput'!$E79=0,"",'Project&amp;DataInput'!$E79)</f>
        <v/>
      </c>
    </row>
    <row r="91" spans="1:8" x14ac:dyDescent="0.3">
      <c r="A91" s="11" t="str">
        <f>'Project&amp;DataInput'!$O80</f>
        <v/>
      </c>
      <c r="B91" s="11" t="str">
        <f>_xlfn.IFNA(_xlfn.XLOOKUP(CalculationModule[[#This Row],[EPD number]],EPD_Database[EPD registration number],EPD_Database[Product name]),IF('Project&amp;DataInput'!$I80=0,"",'Project&amp;DataInput'!$I80))</f>
        <v/>
      </c>
      <c r="C91" s="11" t="str">
        <f>_xlfn.CONCAT('Project&amp;DataInput'!$J80," ",'Project&amp;DataInput'!$K80)</f>
        <v xml:space="preserve"> </v>
      </c>
      <c r="D91" s="12" t="str">
        <f>IF('Project&amp;DataInput'!$G80="EPD available",_xlfn.XLOOKUP(CalculationModule[[#This Row],[EPD number]],EPD_Database[EPD registration number],EPD_Database[A1/A1-A3 Biogenic carbon content]),
IF('Project&amp;DataInput'!$G80="Wood product (no EPD)",-1*IF('Project&amp;DataInput'!$K80="kg",1,_xlfn.XLOOKUP(CalculationModule[[#This Row],[Product name]],Wood_Database[Wood species],Wood_Database[Density w 12% moisture (kg/m³)]))*_xlfn.XLOOKUP(CalculationModule[[#This Row],[Product name]],Wood_Database[Wood species],Wood_Database[Mean estimated CO2]),
IF('Project&amp;DataInput'!$G80="Other products (no EPD)",IF(_xlfn.XLOOKUP(CalculationModule[[#This Row],[Product name]],OtherProducts_Database[Product],OtherProducts_Database[CO2-storage (kgCO2e/kg)])&lt;0,1,-1)*IF('Project&amp;DataInput'!$K80="kg",1,_xlfn.XLOOKUP(CalculationModule[[#This Row],[Product name]],OtherProducts_Database[Product],OtherProducts_Database[Density (kg/m3)]))*_xlfn.XLOOKUP(CalculationModule[[#This Row],[Product name]],OtherProducts_Database[Product],OtherProducts_Database[CO2-storage (kgCO2e/kg)]),"")))</f>
        <v/>
      </c>
      <c r="E91" s="11" t="str">
        <f>IFERROR('Project&amp;DataInput'!$J80*CalculationModule[[#This Row],[Carbon content 
'[kg CO2e/unit']]],"")</f>
        <v/>
      </c>
      <c r="F91" s="11" t="str">
        <f>IF(IF('Project&amp;DataInput'!$G80="EPD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'Project&amp;DataInput'!$L80)+'Project&amp;DataInput'!$M80*'Project&amp;DataInput'!$N80=0,"",
IF('Project&amp;DataInput'!$G80="EPD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'Project&amp;DataInput'!$L80)+'Project&amp;DataInput'!$M80*'Project&amp;DataInput'!$N80)</f>
        <v/>
      </c>
      <c r="G91" s="11" t="str">
        <f>IF('Project&amp;DataInput'!$D80=0,"",'Project&amp;DataInput'!$D80)</f>
        <v/>
      </c>
      <c r="H91" s="11" t="str">
        <f>IF('Project&amp;DataInput'!$E80=0,"",'Project&amp;DataInput'!$E80)</f>
        <v/>
      </c>
    </row>
    <row r="92" spans="1:8" x14ac:dyDescent="0.3">
      <c r="A92" s="11" t="str">
        <f>'Project&amp;DataInput'!$O81</f>
        <v/>
      </c>
      <c r="B92" s="11" t="str">
        <f>_xlfn.IFNA(_xlfn.XLOOKUP(CalculationModule[[#This Row],[EPD number]],EPD_Database[EPD registration number],EPD_Database[Product name]),IF('Project&amp;DataInput'!$I81=0,"",'Project&amp;DataInput'!$I81))</f>
        <v/>
      </c>
      <c r="C92" s="11" t="str">
        <f>_xlfn.CONCAT('Project&amp;DataInput'!$J81," ",'Project&amp;DataInput'!$K81)</f>
        <v xml:space="preserve"> </v>
      </c>
      <c r="D92" s="12" t="str">
        <f>IF('Project&amp;DataInput'!$G81="EPD available",_xlfn.XLOOKUP(CalculationModule[[#This Row],[EPD number]],EPD_Database[EPD registration number],EPD_Database[A1/A1-A3 Biogenic carbon content]),
IF('Project&amp;DataInput'!$G81="Wood product (no EPD)",-1*IF('Project&amp;DataInput'!$K81="kg",1,_xlfn.XLOOKUP(CalculationModule[[#This Row],[Product name]],Wood_Database[Wood species],Wood_Database[Density w 12% moisture (kg/m³)]))*_xlfn.XLOOKUP(CalculationModule[[#This Row],[Product name]],Wood_Database[Wood species],Wood_Database[Mean estimated CO2]),
IF('Project&amp;DataInput'!$G81="Other products (no EPD)",IF(_xlfn.XLOOKUP(CalculationModule[[#This Row],[Product name]],OtherProducts_Database[Product],OtherProducts_Database[CO2-storage (kgCO2e/kg)])&lt;0,1,-1)*IF('Project&amp;DataInput'!$K81="kg",1,_xlfn.XLOOKUP(CalculationModule[[#This Row],[Product name]],OtherProducts_Database[Product],OtherProducts_Database[Density (kg/m3)]))*_xlfn.XLOOKUP(CalculationModule[[#This Row],[Product name]],OtherProducts_Database[Product],OtherProducts_Database[CO2-storage (kgCO2e/kg)]),"")))</f>
        <v/>
      </c>
      <c r="E92" s="11" t="str">
        <f>IFERROR('Project&amp;DataInput'!$J81*CalculationModule[[#This Row],[Carbon content 
'[kg CO2e/unit']]],"")</f>
        <v/>
      </c>
      <c r="F92" s="11" t="str">
        <f>IF(IF('Project&amp;DataInput'!$G81="EPD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'Project&amp;DataInput'!$L81)+'Project&amp;DataInput'!$M81*'Project&amp;DataInput'!$N81=0,"",
IF('Project&amp;DataInput'!$G81="EPD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'Project&amp;DataInput'!$L81)+'Project&amp;DataInput'!$M81*'Project&amp;DataInput'!$N81)</f>
        <v/>
      </c>
      <c r="G92" s="11" t="str">
        <f>IF('Project&amp;DataInput'!$D81=0,"",'Project&amp;DataInput'!$D81)</f>
        <v/>
      </c>
      <c r="H92" s="11" t="str">
        <f>IF('Project&amp;DataInput'!$E81=0,"",'Project&amp;DataInput'!$E81)</f>
        <v/>
      </c>
    </row>
    <row r="93" spans="1:8" x14ac:dyDescent="0.3">
      <c r="A93" s="11" t="str">
        <f>'Project&amp;DataInput'!$O82</f>
        <v/>
      </c>
      <c r="B93" s="11" t="str">
        <f>_xlfn.IFNA(_xlfn.XLOOKUP(CalculationModule[[#This Row],[EPD number]],EPD_Database[EPD registration number],EPD_Database[Product name]),IF('Project&amp;DataInput'!$I82=0,"",'Project&amp;DataInput'!$I82))</f>
        <v/>
      </c>
      <c r="C93" s="11" t="str">
        <f>_xlfn.CONCAT('Project&amp;DataInput'!$J82," ",'Project&amp;DataInput'!$K82)</f>
        <v xml:space="preserve"> </v>
      </c>
      <c r="D93" s="12" t="str">
        <f>IF('Project&amp;DataInput'!$G82="EPD available",_xlfn.XLOOKUP(CalculationModule[[#This Row],[EPD number]],EPD_Database[EPD registration number],EPD_Database[A1/A1-A3 Biogenic carbon content]),
IF('Project&amp;DataInput'!$G82="Wood product (no EPD)",-1*IF('Project&amp;DataInput'!$K82="kg",1,_xlfn.XLOOKUP(CalculationModule[[#This Row],[Product name]],Wood_Database[Wood species],Wood_Database[Density w 12% moisture (kg/m³)]))*_xlfn.XLOOKUP(CalculationModule[[#This Row],[Product name]],Wood_Database[Wood species],Wood_Database[Mean estimated CO2]),
IF('Project&amp;DataInput'!$G82="Other products (no EPD)",IF(_xlfn.XLOOKUP(CalculationModule[[#This Row],[Product name]],OtherProducts_Database[Product],OtherProducts_Database[CO2-storage (kgCO2e/kg)])&lt;0,1,-1)*IF('Project&amp;DataInput'!$K82="kg",1,_xlfn.XLOOKUP(CalculationModule[[#This Row],[Product name]],OtherProducts_Database[Product],OtherProducts_Database[Density (kg/m3)]))*_xlfn.XLOOKUP(CalculationModule[[#This Row],[Product name]],OtherProducts_Database[Product],OtherProducts_Database[CO2-storage (kgCO2e/kg)]),"")))</f>
        <v/>
      </c>
      <c r="E93" s="11" t="str">
        <f>IFERROR('Project&amp;DataInput'!$J82*CalculationModule[[#This Row],[Carbon content 
'[kg CO2e/unit']]],"")</f>
        <v/>
      </c>
      <c r="F93" s="11" t="str">
        <f>IF(IF('Project&amp;DataInput'!$G82="EPD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'Project&amp;DataInput'!$L82)+'Project&amp;DataInput'!$M82*'Project&amp;DataInput'!$N82=0,"",
IF('Project&amp;DataInput'!$G82="EPD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'Project&amp;DataInput'!$L82)+'Project&amp;DataInput'!$M82*'Project&amp;DataInput'!$N82)</f>
        <v/>
      </c>
      <c r="G93" s="11" t="str">
        <f>IF('Project&amp;DataInput'!$D82=0,"",'Project&amp;DataInput'!$D82)</f>
        <v/>
      </c>
      <c r="H93" s="11" t="str">
        <f>IF('Project&amp;DataInput'!$E82=0,"",'Project&amp;DataInput'!$E82)</f>
        <v/>
      </c>
    </row>
    <row r="94" spans="1:8" x14ac:dyDescent="0.3">
      <c r="A94" s="11" t="str">
        <f>'Project&amp;DataInput'!$O83</f>
        <v/>
      </c>
      <c r="B94" s="11" t="str">
        <f>_xlfn.IFNA(_xlfn.XLOOKUP(CalculationModule[[#This Row],[EPD number]],EPD_Database[EPD registration number],EPD_Database[Product name]),IF('Project&amp;DataInput'!$I83=0,"",'Project&amp;DataInput'!$I83))</f>
        <v/>
      </c>
      <c r="C94" s="11" t="str">
        <f>_xlfn.CONCAT('Project&amp;DataInput'!$J83," ",'Project&amp;DataInput'!$K83)</f>
        <v xml:space="preserve"> </v>
      </c>
      <c r="D94" s="12" t="str">
        <f>IF('Project&amp;DataInput'!$G83="EPD available",_xlfn.XLOOKUP(CalculationModule[[#This Row],[EPD number]],EPD_Database[EPD registration number],EPD_Database[A1/A1-A3 Biogenic carbon content]),
IF('Project&amp;DataInput'!$G83="Wood product (no EPD)",-1*IF('Project&amp;DataInput'!$K83="kg",1,_xlfn.XLOOKUP(CalculationModule[[#This Row],[Product name]],Wood_Database[Wood species],Wood_Database[Density w 12% moisture (kg/m³)]))*_xlfn.XLOOKUP(CalculationModule[[#This Row],[Product name]],Wood_Database[Wood species],Wood_Database[Mean estimated CO2]),
IF('Project&amp;DataInput'!$G83="Other products (no EPD)",IF(_xlfn.XLOOKUP(CalculationModule[[#This Row],[Product name]],OtherProducts_Database[Product],OtherProducts_Database[CO2-storage (kgCO2e/kg)])&lt;0,1,-1)*IF('Project&amp;DataInput'!$K83="kg",1,_xlfn.XLOOKUP(CalculationModule[[#This Row],[Product name]],OtherProducts_Database[Product],OtherProducts_Database[Density (kg/m3)]))*_xlfn.XLOOKUP(CalculationModule[[#This Row],[Product name]],OtherProducts_Database[Product],OtherProducts_Database[CO2-storage (kgCO2e/kg)]),"")))</f>
        <v/>
      </c>
      <c r="E94" s="11" t="str">
        <f>IFERROR('Project&amp;DataInput'!$J83*CalculationModule[[#This Row],[Carbon content 
'[kg CO2e/unit']]],"")</f>
        <v/>
      </c>
      <c r="F94" s="11" t="str">
        <f>IF(IF('Project&amp;DataInput'!$G83="EPD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'Project&amp;DataInput'!$L83)+'Project&amp;DataInput'!$M83*'Project&amp;DataInput'!$N83=0,"",
IF('Project&amp;DataInput'!$G83="EPD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'Project&amp;DataInput'!$L83)+'Project&amp;DataInput'!$M83*'Project&amp;DataInput'!$N83)</f>
        <v/>
      </c>
      <c r="G94" s="11" t="str">
        <f>IF('Project&amp;DataInput'!$D83=0,"",'Project&amp;DataInput'!$D83)</f>
        <v/>
      </c>
      <c r="H94" s="11" t="str">
        <f>IF('Project&amp;DataInput'!$E83=0,"",'Project&amp;DataInput'!$E83)</f>
        <v/>
      </c>
    </row>
    <row r="95" spans="1:8" x14ac:dyDescent="0.3">
      <c r="A95" s="11" t="str">
        <f>'Project&amp;DataInput'!$O84</f>
        <v/>
      </c>
      <c r="B95" s="11" t="str">
        <f>_xlfn.IFNA(_xlfn.XLOOKUP(CalculationModule[[#This Row],[EPD number]],EPD_Database[EPD registration number],EPD_Database[Product name]),IF('Project&amp;DataInput'!$I84=0,"",'Project&amp;DataInput'!$I84))</f>
        <v/>
      </c>
      <c r="C95" s="11" t="str">
        <f>_xlfn.CONCAT('Project&amp;DataInput'!$J84," ",'Project&amp;DataInput'!$K84)</f>
        <v xml:space="preserve"> </v>
      </c>
      <c r="D95" s="12" t="str">
        <f>IF('Project&amp;DataInput'!$G84="EPD available",_xlfn.XLOOKUP(CalculationModule[[#This Row],[EPD number]],EPD_Database[EPD registration number],EPD_Database[A1/A1-A3 Biogenic carbon content]),
IF('Project&amp;DataInput'!$G84="Wood product (no EPD)",-1*IF('Project&amp;DataInput'!$K84="kg",1,_xlfn.XLOOKUP(CalculationModule[[#This Row],[Product name]],Wood_Database[Wood species],Wood_Database[Density w 12% moisture (kg/m³)]))*_xlfn.XLOOKUP(CalculationModule[[#This Row],[Product name]],Wood_Database[Wood species],Wood_Database[Mean estimated CO2]),
IF('Project&amp;DataInput'!$G84="Other products (no EPD)",IF(_xlfn.XLOOKUP(CalculationModule[[#This Row],[Product name]],OtherProducts_Database[Product],OtherProducts_Database[CO2-storage (kgCO2e/kg)])&lt;0,1,-1)*IF('Project&amp;DataInput'!$K84="kg",1,_xlfn.XLOOKUP(CalculationModule[[#This Row],[Product name]],OtherProducts_Database[Product],OtherProducts_Database[Density (kg/m3)]))*_xlfn.XLOOKUP(CalculationModule[[#This Row],[Product name]],OtherProducts_Database[Product],OtherProducts_Database[CO2-storage (kgCO2e/kg)]),"")))</f>
        <v/>
      </c>
      <c r="E95" s="11" t="str">
        <f>IFERROR('Project&amp;DataInput'!$J84*CalculationModule[[#This Row],[Carbon content 
'[kg CO2e/unit']]],"")</f>
        <v/>
      </c>
      <c r="F95" s="11" t="str">
        <f>IF(IF('Project&amp;DataInput'!$G84="EPD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'Project&amp;DataInput'!$L84)+'Project&amp;DataInput'!$M84*'Project&amp;DataInput'!$N84=0,"",
IF('Project&amp;DataInput'!$G84="EPD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'Project&amp;DataInput'!$L84)+'Project&amp;DataInput'!$M84*'Project&amp;DataInput'!$N84)</f>
        <v/>
      </c>
      <c r="G95" s="11" t="str">
        <f>IF('Project&amp;DataInput'!$D84=0,"",'Project&amp;DataInput'!$D84)</f>
        <v/>
      </c>
      <c r="H95" s="11" t="str">
        <f>IF('Project&amp;DataInput'!$E84=0,"",'Project&amp;DataInput'!$E84)</f>
        <v/>
      </c>
    </row>
    <row r="96" spans="1:8" x14ac:dyDescent="0.3">
      <c r="A96" s="11" t="str">
        <f>'Project&amp;DataInput'!$O85</f>
        <v/>
      </c>
      <c r="B96" s="11" t="str">
        <f>_xlfn.IFNA(_xlfn.XLOOKUP(CalculationModule[[#This Row],[EPD number]],EPD_Database[EPD registration number],EPD_Database[Product name]),IF('Project&amp;DataInput'!$I85=0,"",'Project&amp;DataInput'!$I85))</f>
        <v/>
      </c>
      <c r="C96" s="11" t="str">
        <f>_xlfn.CONCAT('Project&amp;DataInput'!$J85," ",'Project&amp;DataInput'!$K85)</f>
        <v xml:space="preserve"> </v>
      </c>
      <c r="D96" s="12" t="str">
        <f>IF('Project&amp;DataInput'!$G85="EPD available",_xlfn.XLOOKUP(CalculationModule[[#This Row],[EPD number]],EPD_Database[EPD registration number],EPD_Database[A1/A1-A3 Biogenic carbon content]),
IF('Project&amp;DataInput'!$G85="Wood product (no EPD)",-1*IF('Project&amp;DataInput'!$K85="kg",1,_xlfn.XLOOKUP(CalculationModule[[#This Row],[Product name]],Wood_Database[Wood species],Wood_Database[Density w 12% moisture (kg/m³)]))*_xlfn.XLOOKUP(CalculationModule[[#This Row],[Product name]],Wood_Database[Wood species],Wood_Database[Mean estimated CO2]),
IF('Project&amp;DataInput'!$G85="Other products (no EPD)",IF(_xlfn.XLOOKUP(CalculationModule[[#This Row],[Product name]],OtherProducts_Database[Product],OtherProducts_Database[CO2-storage (kgCO2e/kg)])&lt;0,1,-1)*IF('Project&amp;DataInput'!$K85="kg",1,_xlfn.XLOOKUP(CalculationModule[[#This Row],[Product name]],OtherProducts_Database[Product],OtherProducts_Database[Density (kg/m3)]))*_xlfn.XLOOKUP(CalculationModule[[#This Row],[Product name]],OtherProducts_Database[Product],OtherProducts_Database[CO2-storage (kgCO2e/kg)]),"")))</f>
        <v/>
      </c>
      <c r="E96" s="11" t="str">
        <f>IFERROR('Project&amp;DataInput'!$J85*CalculationModule[[#This Row],[Carbon content 
'[kg CO2e/unit']]],"")</f>
        <v/>
      </c>
      <c r="F96" s="11" t="str">
        <f>IF(IF('Project&amp;DataInput'!$G85="EPD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'Project&amp;DataInput'!$L85)+'Project&amp;DataInput'!$M85*'Project&amp;DataInput'!$N85=0,"",
IF('Project&amp;DataInput'!$G85="EPD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'Project&amp;DataInput'!$L85)+'Project&amp;DataInput'!$M85*'Project&amp;DataInput'!$N85)</f>
        <v/>
      </c>
      <c r="G96" s="11" t="str">
        <f>IF('Project&amp;DataInput'!$D85=0,"",'Project&amp;DataInput'!$D85)</f>
        <v/>
      </c>
      <c r="H96" s="11" t="str">
        <f>IF('Project&amp;DataInput'!$E85=0,"",'Project&amp;DataInput'!$E85)</f>
        <v/>
      </c>
    </row>
    <row r="97" spans="1:8" x14ac:dyDescent="0.3">
      <c r="A97" s="11" t="str">
        <f>'Project&amp;DataInput'!$O86</f>
        <v/>
      </c>
      <c r="B97" s="11" t="str">
        <f>_xlfn.IFNA(_xlfn.XLOOKUP(CalculationModule[[#This Row],[EPD number]],EPD_Database[EPD registration number],EPD_Database[Product name]),IF('Project&amp;DataInput'!$I86=0,"",'Project&amp;DataInput'!$I86))</f>
        <v/>
      </c>
      <c r="C97" s="11" t="str">
        <f>_xlfn.CONCAT('Project&amp;DataInput'!$J86," ",'Project&amp;DataInput'!$K86)</f>
        <v xml:space="preserve"> </v>
      </c>
      <c r="D97" s="12" t="str">
        <f>IF('Project&amp;DataInput'!$G86="EPD available",_xlfn.XLOOKUP(CalculationModule[[#This Row],[EPD number]],EPD_Database[EPD registration number],EPD_Database[A1/A1-A3 Biogenic carbon content]),
IF('Project&amp;DataInput'!$G86="Wood product (no EPD)",-1*IF('Project&amp;DataInput'!$K86="kg",1,_xlfn.XLOOKUP(CalculationModule[[#This Row],[Product name]],Wood_Database[Wood species],Wood_Database[Density w 12% moisture (kg/m³)]))*_xlfn.XLOOKUP(CalculationModule[[#This Row],[Product name]],Wood_Database[Wood species],Wood_Database[Mean estimated CO2]),
IF('Project&amp;DataInput'!$G86="Other products (no EPD)",IF(_xlfn.XLOOKUP(CalculationModule[[#This Row],[Product name]],OtherProducts_Database[Product],OtherProducts_Database[CO2-storage (kgCO2e/kg)])&lt;0,1,-1)*IF('Project&amp;DataInput'!$K86="kg",1,_xlfn.XLOOKUP(CalculationModule[[#This Row],[Product name]],OtherProducts_Database[Product],OtherProducts_Database[Density (kg/m3)]))*_xlfn.XLOOKUP(CalculationModule[[#This Row],[Product name]],OtherProducts_Database[Product],OtherProducts_Database[CO2-storage (kgCO2e/kg)]),"")))</f>
        <v/>
      </c>
      <c r="E97" s="11" t="str">
        <f>IFERROR('Project&amp;DataInput'!$J86*CalculationModule[[#This Row],[Carbon content 
'[kg CO2e/unit']]],"")</f>
        <v/>
      </c>
      <c r="F97" s="11" t="str">
        <f>IF(IF('Project&amp;DataInput'!$G86="EPD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'Project&amp;DataInput'!$L86)+'Project&amp;DataInput'!$M86*'Project&amp;DataInput'!$N86=0,"",
IF('Project&amp;DataInput'!$G86="EPD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'Project&amp;DataInput'!$L86)+'Project&amp;DataInput'!$M86*'Project&amp;DataInput'!$N86)</f>
        <v/>
      </c>
      <c r="G97" s="11" t="str">
        <f>IF('Project&amp;DataInput'!$D86=0,"",'Project&amp;DataInput'!$D86)</f>
        <v/>
      </c>
      <c r="H97" s="11" t="str">
        <f>IF('Project&amp;DataInput'!$E86=0,"",'Project&amp;DataInput'!$E86)</f>
        <v/>
      </c>
    </row>
    <row r="98" spans="1:8" x14ac:dyDescent="0.3">
      <c r="A98" s="11" t="str">
        <f>'Project&amp;DataInput'!$O87</f>
        <v/>
      </c>
      <c r="B98" s="11" t="str">
        <f>_xlfn.IFNA(_xlfn.XLOOKUP(CalculationModule[[#This Row],[EPD number]],EPD_Database[EPD registration number],EPD_Database[Product name]),IF('Project&amp;DataInput'!$I87=0,"",'Project&amp;DataInput'!$I87))</f>
        <v/>
      </c>
      <c r="C98" s="11" t="str">
        <f>_xlfn.CONCAT('Project&amp;DataInput'!$J87," ",'Project&amp;DataInput'!$K87)</f>
        <v xml:space="preserve"> </v>
      </c>
      <c r="D98" s="12" t="str">
        <f>IF('Project&amp;DataInput'!$G87="EPD available",_xlfn.XLOOKUP(CalculationModule[[#This Row],[EPD number]],EPD_Database[EPD registration number],EPD_Database[A1/A1-A3 Biogenic carbon content]),
IF('Project&amp;DataInput'!$G87="Wood product (no EPD)",-1*IF('Project&amp;DataInput'!$K87="kg",1,_xlfn.XLOOKUP(CalculationModule[[#This Row],[Product name]],Wood_Database[Wood species],Wood_Database[Density w 12% moisture (kg/m³)]))*_xlfn.XLOOKUP(CalculationModule[[#This Row],[Product name]],Wood_Database[Wood species],Wood_Database[Mean estimated CO2]),
IF('Project&amp;DataInput'!$G87="Other products (no EPD)",IF(_xlfn.XLOOKUP(CalculationModule[[#This Row],[Product name]],OtherProducts_Database[Product],OtherProducts_Database[CO2-storage (kgCO2e/kg)])&lt;0,1,-1)*IF('Project&amp;DataInput'!$K87="kg",1,_xlfn.XLOOKUP(CalculationModule[[#This Row],[Product name]],OtherProducts_Database[Product],OtherProducts_Database[Density (kg/m3)]))*_xlfn.XLOOKUP(CalculationModule[[#This Row],[Product name]],OtherProducts_Database[Product],OtherProducts_Database[CO2-storage (kgCO2e/kg)]),"")))</f>
        <v/>
      </c>
      <c r="E98" s="11" t="str">
        <f>IFERROR('Project&amp;DataInput'!$J87*CalculationModule[[#This Row],[Carbon content 
'[kg CO2e/unit']]],"")</f>
        <v/>
      </c>
      <c r="F98" s="11" t="str">
        <f>IF(IF('Project&amp;DataInput'!$G87="EPD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'Project&amp;DataInput'!$L87)+'Project&amp;DataInput'!$M87*'Project&amp;DataInput'!$N87=0,"",
IF('Project&amp;DataInput'!$G87="EPD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'Project&amp;DataInput'!$L87)+'Project&amp;DataInput'!$M87*'Project&amp;DataInput'!$N87)</f>
        <v/>
      </c>
      <c r="G98" s="11" t="str">
        <f>IF('Project&amp;DataInput'!$D87=0,"",'Project&amp;DataInput'!$D87)</f>
        <v/>
      </c>
      <c r="H98" s="11" t="str">
        <f>IF('Project&amp;DataInput'!$E87=0,"",'Project&amp;DataInput'!$E87)</f>
        <v/>
      </c>
    </row>
    <row r="99" spans="1:8" x14ac:dyDescent="0.3">
      <c r="A99" s="11" t="str">
        <f>'Project&amp;DataInput'!$O88</f>
        <v/>
      </c>
      <c r="B99" s="11" t="str">
        <f>_xlfn.IFNA(_xlfn.XLOOKUP(CalculationModule[[#This Row],[EPD number]],EPD_Database[EPD registration number],EPD_Database[Product name]),IF('Project&amp;DataInput'!$I88=0,"",'Project&amp;DataInput'!$I88))</f>
        <v/>
      </c>
      <c r="C99" s="11" t="str">
        <f>_xlfn.CONCAT('Project&amp;DataInput'!$J88," ",'Project&amp;DataInput'!$K88)</f>
        <v xml:space="preserve"> </v>
      </c>
      <c r="D99" s="12" t="str">
        <f>IF('Project&amp;DataInput'!$G88="EPD available",_xlfn.XLOOKUP(CalculationModule[[#This Row],[EPD number]],EPD_Database[EPD registration number],EPD_Database[A1/A1-A3 Biogenic carbon content]),
IF('Project&amp;DataInput'!$G88="Wood product (no EPD)",-1*IF('Project&amp;DataInput'!$K88="kg",1,_xlfn.XLOOKUP(CalculationModule[[#This Row],[Product name]],Wood_Database[Wood species],Wood_Database[Density w 12% moisture (kg/m³)]))*_xlfn.XLOOKUP(CalculationModule[[#This Row],[Product name]],Wood_Database[Wood species],Wood_Database[Mean estimated CO2]),
IF('Project&amp;DataInput'!$G88="Other products (no EPD)",IF(_xlfn.XLOOKUP(CalculationModule[[#This Row],[Product name]],OtherProducts_Database[Product],OtherProducts_Database[CO2-storage (kgCO2e/kg)])&lt;0,1,-1)*IF('Project&amp;DataInput'!$K88="kg",1,_xlfn.XLOOKUP(CalculationModule[[#This Row],[Product name]],OtherProducts_Database[Product],OtherProducts_Database[Density (kg/m3)]))*_xlfn.XLOOKUP(CalculationModule[[#This Row],[Product name]],OtherProducts_Database[Product],OtherProducts_Database[CO2-storage (kgCO2e/kg)]),"")))</f>
        <v/>
      </c>
      <c r="E99" s="11" t="str">
        <f>IFERROR('Project&amp;DataInput'!$J88*CalculationModule[[#This Row],[Carbon content 
'[kg CO2e/unit']]],"")</f>
        <v/>
      </c>
      <c r="F99" s="11" t="str">
        <f>IF(IF('Project&amp;DataInput'!$G88="EPD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'Project&amp;DataInput'!$L88)+'Project&amp;DataInput'!$M88*'Project&amp;DataInput'!$N88=0,"",
IF('Project&amp;DataInput'!$G88="EPD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'Project&amp;DataInput'!$L88)+'Project&amp;DataInput'!$M88*'Project&amp;DataInput'!$N88)</f>
        <v/>
      </c>
      <c r="G99" s="11" t="str">
        <f>IF('Project&amp;DataInput'!$D88=0,"",'Project&amp;DataInput'!$D88)</f>
        <v/>
      </c>
      <c r="H99" s="11" t="str">
        <f>IF('Project&amp;DataInput'!$E88=0,"",'Project&amp;DataInput'!$E88)</f>
        <v/>
      </c>
    </row>
    <row r="100" spans="1:8" x14ac:dyDescent="0.3">
      <c r="A100" s="11" t="str">
        <f>'Project&amp;DataInput'!$O89</f>
        <v/>
      </c>
      <c r="B100" s="11" t="str">
        <f>_xlfn.IFNA(_xlfn.XLOOKUP(CalculationModule[[#This Row],[EPD number]],EPD_Database[EPD registration number],EPD_Database[Product name]),IF('Project&amp;DataInput'!$I89=0,"",'Project&amp;DataInput'!$I89))</f>
        <v/>
      </c>
      <c r="C100" s="11" t="str">
        <f>_xlfn.CONCAT('Project&amp;DataInput'!$J89," ",'Project&amp;DataInput'!$K89)</f>
        <v xml:space="preserve"> </v>
      </c>
      <c r="D100" s="12" t="str">
        <f>IF('Project&amp;DataInput'!$G89="EPD available",_xlfn.XLOOKUP(CalculationModule[[#This Row],[EPD number]],EPD_Database[EPD registration number],EPD_Database[A1/A1-A3 Biogenic carbon content]),
IF('Project&amp;DataInput'!$G89="Wood product (no EPD)",-1*IF('Project&amp;DataInput'!$K89="kg",1,_xlfn.XLOOKUP(CalculationModule[[#This Row],[Product name]],Wood_Database[Wood species],Wood_Database[Density w 12% moisture (kg/m³)]))*_xlfn.XLOOKUP(CalculationModule[[#This Row],[Product name]],Wood_Database[Wood species],Wood_Database[Mean estimated CO2]),
IF('Project&amp;DataInput'!$G89="Other products (no EPD)",IF(_xlfn.XLOOKUP(CalculationModule[[#This Row],[Product name]],OtherProducts_Database[Product],OtherProducts_Database[CO2-storage (kgCO2e/kg)])&lt;0,1,-1)*IF('Project&amp;DataInput'!$K89="kg",1,_xlfn.XLOOKUP(CalculationModule[[#This Row],[Product name]],OtherProducts_Database[Product],OtherProducts_Database[Density (kg/m3)]))*_xlfn.XLOOKUP(CalculationModule[[#This Row],[Product name]],OtherProducts_Database[Product],OtherProducts_Database[CO2-storage (kgCO2e/kg)]),"")))</f>
        <v/>
      </c>
      <c r="E100" s="11" t="str">
        <f>IFERROR('Project&amp;DataInput'!$J89*CalculationModule[[#This Row],[Carbon content 
'[kg CO2e/unit']]],"")</f>
        <v/>
      </c>
      <c r="F100" s="11" t="str">
        <f>IF(IF('Project&amp;DataInput'!$G89="EPD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'Project&amp;DataInput'!$L89)+'Project&amp;DataInput'!$M89*'Project&amp;DataInput'!$N89=0,"",
IF('Project&amp;DataInput'!$G89="EPD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'Project&amp;DataInput'!$L89)+'Project&amp;DataInput'!$M89*'Project&amp;DataInput'!$N89)</f>
        <v/>
      </c>
      <c r="G100" s="11" t="str">
        <f>IF('Project&amp;DataInput'!$D89=0,"",'Project&amp;DataInput'!$D89)</f>
        <v/>
      </c>
      <c r="H100" s="11" t="str">
        <f>IF('Project&amp;DataInput'!$E89=0,"",'Project&amp;DataInput'!$E89)</f>
        <v/>
      </c>
    </row>
    <row r="101" spans="1:8" x14ac:dyDescent="0.3">
      <c r="A101" s="11" t="str">
        <f>'Project&amp;DataInput'!$O90</f>
        <v/>
      </c>
      <c r="B101" s="11" t="str">
        <f>_xlfn.IFNA(_xlfn.XLOOKUP(CalculationModule[[#This Row],[EPD number]],EPD_Database[EPD registration number],EPD_Database[Product name]),IF('Project&amp;DataInput'!$I90=0,"",'Project&amp;DataInput'!$I90))</f>
        <v/>
      </c>
      <c r="C101" s="11" t="str">
        <f>_xlfn.CONCAT('Project&amp;DataInput'!$J90," ",'Project&amp;DataInput'!$K90)</f>
        <v xml:space="preserve"> </v>
      </c>
      <c r="D101" s="12" t="str">
        <f>IF('Project&amp;DataInput'!$G90="EPD available",_xlfn.XLOOKUP(CalculationModule[[#This Row],[EPD number]],EPD_Database[EPD registration number],EPD_Database[A1/A1-A3 Biogenic carbon content]),
IF('Project&amp;DataInput'!$G90="Wood product (no EPD)",-1*IF('Project&amp;DataInput'!$K90="kg",1,_xlfn.XLOOKUP(CalculationModule[[#This Row],[Product name]],Wood_Database[Wood species],Wood_Database[Density w 12% moisture (kg/m³)]))*_xlfn.XLOOKUP(CalculationModule[[#This Row],[Product name]],Wood_Database[Wood species],Wood_Database[Mean estimated CO2]),
IF('Project&amp;DataInput'!$G90="Other products (no EPD)",IF(_xlfn.XLOOKUP(CalculationModule[[#This Row],[Product name]],OtherProducts_Database[Product],OtherProducts_Database[CO2-storage (kgCO2e/kg)])&lt;0,1,-1)*IF('Project&amp;DataInput'!$K90="kg",1,_xlfn.XLOOKUP(CalculationModule[[#This Row],[Product name]],OtherProducts_Database[Product],OtherProducts_Database[Density (kg/m3)]))*_xlfn.XLOOKUP(CalculationModule[[#This Row],[Product name]],OtherProducts_Database[Product],OtherProducts_Database[CO2-storage (kgCO2e/kg)]),"")))</f>
        <v/>
      </c>
      <c r="E101" s="11" t="str">
        <f>IFERROR('Project&amp;DataInput'!$J90*CalculationModule[[#This Row],[Carbon content 
'[kg CO2e/unit']]],"")</f>
        <v/>
      </c>
      <c r="F101" s="11" t="str">
        <f>IF(IF('Project&amp;DataInput'!$G90="EPD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'Project&amp;DataInput'!$L90)+'Project&amp;DataInput'!$M90*'Project&amp;DataInput'!$N90=0,"",
IF('Project&amp;DataInput'!$G90="EPD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'Project&amp;DataInput'!$L90)+'Project&amp;DataInput'!$M90*'Project&amp;DataInput'!$N90)</f>
        <v/>
      </c>
      <c r="G101" s="11" t="str">
        <f>IF('Project&amp;DataInput'!$D90=0,"",'Project&amp;DataInput'!$D90)</f>
        <v/>
      </c>
      <c r="H101" s="11" t="str">
        <f>IF('Project&amp;DataInput'!$E90=0,"",'Project&amp;DataInput'!$E90)</f>
        <v/>
      </c>
    </row>
    <row r="102" spans="1:8" x14ac:dyDescent="0.3">
      <c r="A102" s="11" t="str">
        <f>'Project&amp;DataInput'!$O91</f>
        <v/>
      </c>
      <c r="B102" s="11" t="str">
        <f>_xlfn.IFNA(_xlfn.XLOOKUP(CalculationModule[[#This Row],[EPD number]],EPD_Database[EPD registration number],EPD_Database[Product name]),IF('Project&amp;DataInput'!$I91=0,"",'Project&amp;DataInput'!$I91))</f>
        <v/>
      </c>
      <c r="C102" s="11" t="str">
        <f>_xlfn.CONCAT('Project&amp;DataInput'!$J91," ",'Project&amp;DataInput'!$K91)</f>
        <v xml:space="preserve"> </v>
      </c>
      <c r="D102" s="12" t="str">
        <f>IF('Project&amp;DataInput'!$G91="EPD available",_xlfn.XLOOKUP(CalculationModule[[#This Row],[EPD number]],EPD_Database[EPD registration number],EPD_Database[A1/A1-A3 Biogenic carbon content]),
IF('Project&amp;DataInput'!$G91="Wood product (no EPD)",-1*IF('Project&amp;DataInput'!$K91="kg",1,_xlfn.XLOOKUP(CalculationModule[[#This Row],[Product name]],Wood_Database[Wood species],Wood_Database[Density w 12% moisture (kg/m³)]))*_xlfn.XLOOKUP(CalculationModule[[#This Row],[Product name]],Wood_Database[Wood species],Wood_Database[Mean estimated CO2]),
IF('Project&amp;DataInput'!$G91="Other products (no EPD)",IF(_xlfn.XLOOKUP(CalculationModule[[#This Row],[Product name]],OtherProducts_Database[Product],OtherProducts_Database[CO2-storage (kgCO2e/kg)])&lt;0,1,-1)*IF('Project&amp;DataInput'!$K91="kg",1,_xlfn.XLOOKUP(CalculationModule[[#This Row],[Product name]],OtherProducts_Database[Product],OtherProducts_Database[Density (kg/m3)]))*_xlfn.XLOOKUP(CalculationModule[[#This Row],[Product name]],OtherProducts_Database[Product],OtherProducts_Database[CO2-storage (kgCO2e/kg)]),"")))</f>
        <v/>
      </c>
      <c r="E102" s="11" t="str">
        <f>IFERROR('Project&amp;DataInput'!$J91*CalculationModule[[#This Row],[Carbon content 
'[kg CO2e/unit']]],"")</f>
        <v/>
      </c>
      <c r="F102" s="11" t="str">
        <f>IF(IF('Project&amp;DataInput'!$G91="EPD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'Project&amp;DataInput'!$L91)+'Project&amp;DataInput'!$M91*'Project&amp;DataInput'!$N91=0,"",
IF('Project&amp;DataInput'!$G91="EPD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'Project&amp;DataInput'!$L91)+'Project&amp;DataInput'!$M91*'Project&amp;DataInput'!$N91)</f>
        <v/>
      </c>
      <c r="G102" s="11" t="str">
        <f>IF('Project&amp;DataInput'!$D91=0,"",'Project&amp;DataInput'!$D91)</f>
        <v/>
      </c>
      <c r="H102" s="11" t="str">
        <f>IF('Project&amp;DataInput'!$E91=0,"",'Project&amp;DataInput'!$E91)</f>
        <v/>
      </c>
    </row>
    <row r="103" spans="1:8" x14ac:dyDescent="0.3">
      <c r="A103" s="11" t="str">
        <f>'Project&amp;DataInput'!$O92</f>
        <v/>
      </c>
      <c r="B103" s="11" t="str">
        <f>_xlfn.IFNA(_xlfn.XLOOKUP(CalculationModule[[#This Row],[EPD number]],EPD_Database[EPD registration number],EPD_Database[Product name]),IF('Project&amp;DataInput'!$I92=0,"",'Project&amp;DataInput'!$I92))</f>
        <v/>
      </c>
      <c r="C103" s="11" t="str">
        <f>_xlfn.CONCAT('Project&amp;DataInput'!$J92," ",'Project&amp;DataInput'!$K92)</f>
        <v xml:space="preserve"> </v>
      </c>
      <c r="D103" s="12" t="str">
        <f>IF('Project&amp;DataInput'!$G92="EPD available",_xlfn.XLOOKUP(CalculationModule[[#This Row],[EPD number]],EPD_Database[EPD registration number],EPD_Database[A1/A1-A3 Biogenic carbon content]),
IF('Project&amp;DataInput'!$G92="Wood product (no EPD)",-1*IF('Project&amp;DataInput'!$K92="kg",1,_xlfn.XLOOKUP(CalculationModule[[#This Row],[Product name]],Wood_Database[Wood species],Wood_Database[Density w 12% moisture (kg/m³)]))*_xlfn.XLOOKUP(CalculationModule[[#This Row],[Product name]],Wood_Database[Wood species],Wood_Database[Mean estimated CO2]),
IF('Project&amp;DataInput'!$G92="Other products (no EPD)",IF(_xlfn.XLOOKUP(CalculationModule[[#This Row],[Product name]],OtherProducts_Database[Product],OtherProducts_Database[CO2-storage (kgCO2e/kg)])&lt;0,1,-1)*IF('Project&amp;DataInput'!$K92="kg",1,_xlfn.XLOOKUP(CalculationModule[[#This Row],[Product name]],OtherProducts_Database[Product],OtherProducts_Database[Density (kg/m3)]))*_xlfn.XLOOKUP(CalculationModule[[#This Row],[Product name]],OtherProducts_Database[Product],OtherProducts_Database[CO2-storage (kgCO2e/kg)]),"")))</f>
        <v/>
      </c>
      <c r="E103" s="11" t="str">
        <f>IFERROR('Project&amp;DataInput'!$J92*CalculationModule[[#This Row],[Carbon content 
'[kg CO2e/unit']]],"")</f>
        <v/>
      </c>
      <c r="F103" s="11" t="str">
        <f>IF(IF('Project&amp;DataInput'!$G92="EPD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'Project&amp;DataInput'!$L92)+'Project&amp;DataInput'!$M92*'Project&amp;DataInput'!$N92=0,"",
IF('Project&amp;DataInput'!$G92="EPD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'Project&amp;DataInput'!$L92)+'Project&amp;DataInput'!$M92*'Project&amp;DataInput'!$N92)</f>
        <v/>
      </c>
      <c r="G103" s="11" t="str">
        <f>IF('Project&amp;DataInput'!$D92=0,"",'Project&amp;DataInput'!$D92)</f>
        <v/>
      </c>
      <c r="H103" s="11" t="str">
        <f>IF('Project&amp;DataInput'!$E92=0,"",'Project&amp;DataInput'!$E92)</f>
        <v/>
      </c>
    </row>
    <row r="104" spans="1:8" x14ac:dyDescent="0.3">
      <c r="A104" s="11" t="str">
        <f>'Project&amp;DataInput'!$O93</f>
        <v/>
      </c>
      <c r="B104" s="11" t="str">
        <f>_xlfn.IFNA(_xlfn.XLOOKUP(CalculationModule[[#This Row],[EPD number]],EPD_Database[EPD registration number],EPD_Database[Product name]),IF('Project&amp;DataInput'!$I93=0,"",'Project&amp;DataInput'!$I93))</f>
        <v/>
      </c>
      <c r="C104" s="11" t="str">
        <f>_xlfn.CONCAT('Project&amp;DataInput'!$J93," ",'Project&amp;DataInput'!$K93)</f>
        <v xml:space="preserve"> </v>
      </c>
      <c r="D104" s="12" t="str">
        <f>IF('Project&amp;DataInput'!$G93="EPD available",_xlfn.XLOOKUP(CalculationModule[[#This Row],[EPD number]],EPD_Database[EPD registration number],EPD_Database[A1/A1-A3 Biogenic carbon content]),
IF('Project&amp;DataInput'!$G93="Wood product (no EPD)",-1*IF('Project&amp;DataInput'!$K93="kg",1,_xlfn.XLOOKUP(CalculationModule[[#This Row],[Product name]],Wood_Database[Wood species],Wood_Database[Density w 12% moisture (kg/m³)]))*_xlfn.XLOOKUP(CalculationModule[[#This Row],[Product name]],Wood_Database[Wood species],Wood_Database[Mean estimated CO2]),
IF('Project&amp;DataInput'!$G93="Other products (no EPD)",IF(_xlfn.XLOOKUP(CalculationModule[[#This Row],[Product name]],OtherProducts_Database[Product],OtherProducts_Database[CO2-storage (kgCO2e/kg)])&lt;0,1,-1)*IF('Project&amp;DataInput'!$K93="kg",1,_xlfn.XLOOKUP(CalculationModule[[#This Row],[Product name]],OtherProducts_Database[Product],OtherProducts_Database[Density (kg/m3)]))*_xlfn.XLOOKUP(CalculationModule[[#This Row],[Product name]],OtherProducts_Database[Product],OtherProducts_Database[CO2-storage (kgCO2e/kg)]),"")))</f>
        <v/>
      </c>
      <c r="E104" s="11" t="str">
        <f>IFERROR('Project&amp;DataInput'!$J93*CalculationModule[[#This Row],[Carbon content 
'[kg CO2e/unit']]],"")</f>
        <v/>
      </c>
      <c r="F104" s="11" t="str">
        <f>IF(IF('Project&amp;DataInput'!$G93="EPD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'Project&amp;DataInput'!$L93)+'Project&amp;DataInput'!$M93*'Project&amp;DataInput'!$N93=0,"",
IF('Project&amp;DataInput'!$G93="EPD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'Project&amp;DataInput'!$L93)+'Project&amp;DataInput'!$M93*'Project&amp;DataInput'!$N93)</f>
        <v/>
      </c>
      <c r="G104" s="11" t="str">
        <f>IF('Project&amp;DataInput'!$D93=0,"",'Project&amp;DataInput'!$D93)</f>
        <v/>
      </c>
      <c r="H104" s="11" t="str">
        <f>IF('Project&amp;DataInput'!$E93=0,"",'Project&amp;DataInput'!$E93)</f>
        <v/>
      </c>
    </row>
    <row r="105" spans="1:8" x14ac:dyDescent="0.3">
      <c r="A105" s="11" t="str">
        <f>'Project&amp;DataInput'!$O94</f>
        <v/>
      </c>
      <c r="B105" s="11" t="str">
        <f>_xlfn.IFNA(_xlfn.XLOOKUP(CalculationModule[[#This Row],[EPD number]],EPD_Database[EPD registration number],EPD_Database[Product name]),IF('Project&amp;DataInput'!$I94=0,"",'Project&amp;DataInput'!$I94))</f>
        <v/>
      </c>
      <c r="C105" s="11" t="str">
        <f>_xlfn.CONCAT('Project&amp;DataInput'!$J94," ",'Project&amp;DataInput'!$K94)</f>
        <v xml:space="preserve"> </v>
      </c>
      <c r="D105" s="12" t="str">
        <f>IF('Project&amp;DataInput'!$G94="EPD available",_xlfn.XLOOKUP(CalculationModule[[#This Row],[EPD number]],EPD_Database[EPD registration number],EPD_Database[A1/A1-A3 Biogenic carbon content]),
IF('Project&amp;DataInput'!$G94="Wood product (no EPD)",-1*IF('Project&amp;DataInput'!$K94="kg",1,_xlfn.XLOOKUP(CalculationModule[[#This Row],[Product name]],Wood_Database[Wood species],Wood_Database[Density w 12% moisture (kg/m³)]))*_xlfn.XLOOKUP(CalculationModule[[#This Row],[Product name]],Wood_Database[Wood species],Wood_Database[Mean estimated CO2]),
IF('Project&amp;DataInput'!$G94="Other products (no EPD)",IF(_xlfn.XLOOKUP(CalculationModule[[#This Row],[Product name]],OtherProducts_Database[Product],OtherProducts_Database[CO2-storage (kgCO2e/kg)])&lt;0,1,-1)*IF('Project&amp;DataInput'!$K94="kg",1,_xlfn.XLOOKUP(CalculationModule[[#This Row],[Product name]],OtherProducts_Database[Product],OtherProducts_Database[Density (kg/m3)]))*_xlfn.XLOOKUP(CalculationModule[[#This Row],[Product name]],OtherProducts_Database[Product],OtherProducts_Database[CO2-storage (kgCO2e/kg)]),"")))</f>
        <v/>
      </c>
      <c r="E105" s="11" t="str">
        <f>IFERROR('Project&amp;DataInput'!$J94*CalculationModule[[#This Row],[Carbon content 
'[kg CO2e/unit']]],"")</f>
        <v/>
      </c>
      <c r="F105" s="11" t="str">
        <f>IF(IF('Project&amp;DataInput'!$G94="EPD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'Project&amp;DataInput'!$L94)+'Project&amp;DataInput'!$M94*'Project&amp;DataInput'!$N94=0,"",
IF('Project&amp;DataInput'!$G94="EPD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'Project&amp;DataInput'!$L94)+'Project&amp;DataInput'!$M94*'Project&amp;DataInput'!$N94)</f>
        <v/>
      </c>
      <c r="G105" s="11" t="str">
        <f>IF('Project&amp;DataInput'!$D94=0,"",'Project&amp;DataInput'!$D94)</f>
        <v/>
      </c>
      <c r="H105" s="11" t="str">
        <f>IF('Project&amp;DataInput'!$E94=0,"",'Project&amp;DataInput'!$E94)</f>
        <v/>
      </c>
    </row>
    <row r="106" spans="1:8" x14ac:dyDescent="0.3">
      <c r="A106" s="11" t="str">
        <f>'Project&amp;DataInput'!$O95</f>
        <v/>
      </c>
      <c r="B106" s="11" t="str">
        <f>_xlfn.IFNA(_xlfn.XLOOKUP(CalculationModule[[#This Row],[EPD number]],EPD_Database[EPD registration number],EPD_Database[Product name]),IF('Project&amp;DataInput'!$I95=0,"",'Project&amp;DataInput'!$I95))</f>
        <v/>
      </c>
      <c r="C106" s="11" t="str">
        <f>_xlfn.CONCAT('Project&amp;DataInput'!$J95," ",'Project&amp;DataInput'!$K95)</f>
        <v xml:space="preserve"> </v>
      </c>
      <c r="D106" s="12" t="str">
        <f>IF('Project&amp;DataInput'!$G95="EPD available",_xlfn.XLOOKUP(CalculationModule[[#This Row],[EPD number]],EPD_Database[EPD registration number],EPD_Database[A1/A1-A3 Biogenic carbon content]),
IF('Project&amp;DataInput'!$G95="Wood product (no EPD)",-1*IF('Project&amp;DataInput'!$K95="kg",1,_xlfn.XLOOKUP(CalculationModule[[#This Row],[Product name]],Wood_Database[Wood species],Wood_Database[Density w 12% moisture (kg/m³)]))*_xlfn.XLOOKUP(CalculationModule[[#This Row],[Product name]],Wood_Database[Wood species],Wood_Database[Mean estimated CO2]),
IF('Project&amp;DataInput'!$G95="Other products (no EPD)",IF(_xlfn.XLOOKUP(CalculationModule[[#This Row],[Product name]],OtherProducts_Database[Product],OtherProducts_Database[CO2-storage (kgCO2e/kg)])&lt;0,1,-1)*IF('Project&amp;DataInput'!$K95="kg",1,_xlfn.XLOOKUP(CalculationModule[[#This Row],[Product name]],OtherProducts_Database[Product],OtherProducts_Database[Density (kg/m3)]))*_xlfn.XLOOKUP(CalculationModule[[#This Row],[Product name]],OtherProducts_Database[Product],OtherProducts_Database[CO2-storage (kgCO2e/kg)]),"")))</f>
        <v/>
      </c>
      <c r="E106" s="11" t="str">
        <f>IFERROR('Project&amp;DataInput'!$J95*CalculationModule[[#This Row],[Carbon content 
'[kg CO2e/unit']]],"")</f>
        <v/>
      </c>
      <c r="F106" s="11" t="str">
        <f>IF(IF('Project&amp;DataInput'!$G95="EPD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'Project&amp;DataInput'!$L95)+'Project&amp;DataInput'!$M95*'Project&amp;DataInput'!$N95=0,"",
IF('Project&amp;DataInput'!$G95="EPD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'Project&amp;DataInput'!$L95)+'Project&amp;DataInput'!$M95*'Project&amp;DataInput'!$N95)</f>
        <v/>
      </c>
      <c r="G106" s="11" t="str">
        <f>IF('Project&amp;DataInput'!$D95=0,"",'Project&amp;DataInput'!$D95)</f>
        <v/>
      </c>
      <c r="H106" s="11" t="str">
        <f>IF('Project&amp;DataInput'!$E95=0,"",'Project&amp;DataInput'!$E95)</f>
        <v/>
      </c>
    </row>
    <row r="107" spans="1:8" x14ac:dyDescent="0.3">
      <c r="A107" s="11" t="str">
        <f>'Project&amp;DataInput'!$O96</f>
        <v/>
      </c>
      <c r="B107" s="11" t="str">
        <f>_xlfn.IFNA(_xlfn.XLOOKUP(CalculationModule[[#This Row],[EPD number]],EPD_Database[EPD registration number],EPD_Database[Product name]),IF('Project&amp;DataInput'!$I96=0,"",'Project&amp;DataInput'!$I96))</f>
        <v/>
      </c>
      <c r="C107" s="11" t="str">
        <f>_xlfn.CONCAT('Project&amp;DataInput'!$J96," ",'Project&amp;DataInput'!$K96)</f>
        <v xml:space="preserve"> </v>
      </c>
      <c r="D107" s="12" t="str">
        <f>IF('Project&amp;DataInput'!$G96="EPD available",_xlfn.XLOOKUP(CalculationModule[[#This Row],[EPD number]],EPD_Database[EPD registration number],EPD_Database[A1/A1-A3 Biogenic carbon content]),
IF('Project&amp;DataInput'!$G96="Wood product (no EPD)",-1*IF('Project&amp;DataInput'!$K96="kg",1,_xlfn.XLOOKUP(CalculationModule[[#This Row],[Product name]],Wood_Database[Wood species],Wood_Database[Density w 12% moisture (kg/m³)]))*_xlfn.XLOOKUP(CalculationModule[[#This Row],[Product name]],Wood_Database[Wood species],Wood_Database[Mean estimated CO2]),
IF('Project&amp;DataInput'!$G96="Other products (no EPD)",IF(_xlfn.XLOOKUP(CalculationModule[[#This Row],[Product name]],OtherProducts_Database[Product],OtherProducts_Database[CO2-storage (kgCO2e/kg)])&lt;0,1,-1)*IF('Project&amp;DataInput'!$K96="kg",1,_xlfn.XLOOKUP(CalculationModule[[#This Row],[Product name]],OtherProducts_Database[Product],OtherProducts_Database[Density (kg/m3)]))*_xlfn.XLOOKUP(CalculationModule[[#This Row],[Product name]],OtherProducts_Database[Product],OtherProducts_Database[CO2-storage (kgCO2e/kg)]),"")))</f>
        <v/>
      </c>
      <c r="E107" s="11" t="str">
        <f>IFERROR('Project&amp;DataInput'!$J96*CalculationModule[[#This Row],[Carbon content 
'[kg CO2e/unit']]],"")</f>
        <v/>
      </c>
      <c r="F107" s="11" t="str">
        <f>IF(IF('Project&amp;DataInput'!$G96="EPD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'Project&amp;DataInput'!$L96)+'Project&amp;DataInput'!$M96*'Project&amp;DataInput'!$N96=0,"",
IF('Project&amp;DataInput'!$G96="EPD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'Project&amp;DataInput'!$L96)+'Project&amp;DataInput'!$M96*'Project&amp;DataInput'!$N96)</f>
        <v/>
      </c>
      <c r="G107" s="11" t="str">
        <f>IF('Project&amp;DataInput'!$D96=0,"",'Project&amp;DataInput'!$D96)</f>
        <v/>
      </c>
      <c r="H107" s="11" t="str">
        <f>IF('Project&amp;DataInput'!$E96=0,"",'Project&amp;DataInput'!$E96)</f>
        <v/>
      </c>
    </row>
    <row r="108" spans="1:8" x14ac:dyDescent="0.3">
      <c r="A108" s="11" t="str">
        <f>'Project&amp;DataInput'!$O97</f>
        <v/>
      </c>
      <c r="B108" s="11" t="str">
        <f>_xlfn.IFNA(_xlfn.XLOOKUP(CalculationModule[[#This Row],[EPD number]],EPD_Database[EPD registration number],EPD_Database[Product name]),IF('Project&amp;DataInput'!$I97=0,"",'Project&amp;DataInput'!$I97))</f>
        <v/>
      </c>
      <c r="C108" s="11" t="str">
        <f>_xlfn.CONCAT('Project&amp;DataInput'!$J97," ",'Project&amp;DataInput'!$K97)</f>
        <v xml:space="preserve"> </v>
      </c>
      <c r="D108" s="12" t="str">
        <f>IF('Project&amp;DataInput'!$G97="EPD available",_xlfn.XLOOKUP(CalculationModule[[#This Row],[EPD number]],EPD_Database[EPD registration number],EPD_Database[A1/A1-A3 Biogenic carbon content]),
IF('Project&amp;DataInput'!$G97="Wood product (no EPD)",-1*IF('Project&amp;DataInput'!$K97="kg",1,_xlfn.XLOOKUP(CalculationModule[[#This Row],[Product name]],Wood_Database[Wood species],Wood_Database[Density w 12% moisture (kg/m³)]))*_xlfn.XLOOKUP(CalculationModule[[#This Row],[Product name]],Wood_Database[Wood species],Wood_Database[Mean estimated CO2]),
IF('Project&amp;DataInput'!$G97="Other products (no EPD)",IF(_xlfn.XLOOKUP(CalculationModule[[#This Row],[Product name]],OtherProducts_Database[Product],OtherProducts_Database[CO2-storage (kgCO2e/kg)])&lt;0,1,-1)*IF('Project&amp;DataInput'!$K97="kg",1,_xlfn.XLOOKUP(CalculationModule[[#This Row],[Product name]],OtherProducts_Database[Product],OtherProducts_Database[Density (kg/m3)]))*_xlfn.XLOOKUP(CalculationModule[[#This Row],[Product name]],OtherProducts_Database[Product],OtherProducts_Database[CO2-storage (kgCO2e/kg)]),"")))</f>
        <v/>
      </c>
      <c r="E108" s="11" t="str">
        <f>IFERROR('Project&amp;DataInput'!$J97*CalculationModule[[#This Row],[Carbon content 
'[kg CO2e/unit']]],"")</f>
        <v/>
      </c>
      <c r="F108" s="11" t="str">
        <f>IF(IF('Project&amp;DataInput'!$G97="EPD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'Project&amp;DataInput'!$L97)+'Project&amp;DataInput'!$M97*'Project&amp;DataInput'!$N97=0,"",
IF('Project&amp;DataInput'!$G97="EPD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'Project&amp;DataInput'!$L97)+'Project&amp;DataInput'!$M97*'Project&amp;DataInput'!$N97)</f>
        <v/>
      </c>
      <c r="G108" s="11" t="str">
        <f>IF('Project&amp;DataInput'!$D97=0,"",'Project&amp;DataInput'!$D97)</f>
        <v/>
      </c>
      <c r="H108" s="11" t="str">
        <f>IF('Project&amp;DataInput'!$E97=0,"",'Project&amp;DataInput'!$E97)</f>
        <v/>
      </c>
    </row>
    <row r="109" spans="1:8" x14ac:dyDescent="0.3">
      <c r="A109" s="11" t="str">
        <f>'Project&amp;DataInput'!$O98</f>
        <v/>
      </c>
      <c r="B109" s="11" t="str">
        <f>_xlfn.IFNA(_xlfn.XLOOKUP(CalculationModule[[#This Row],[EPD number]],EPD_Database[EPD registration number],EPD_Database[Product name]),IF('Project&amp;DataInput'!$I98=0,"",'Project&amp;DataInput'!$I98))</f>
        <v/>
      </c>
      <c r="C109" s="11" t="str">
        <f>_xlfn.CONCAT('Project&amp;DataInput'!$J98," ",'Project&amp;DataInput'!$K98)</f>
        <v xml:space="preserve"> </v>
      </c>
      <c r="D109" s="12" t="str">
        <f>IF('Project&amp;DataInput'!$G98="EPD available",_xlfn.XLOOKUP(CalculationModule[[#This Row],[EPD number]],EPD_Database[EPD registration number],EPD_Database[A1/A1-A3 Biogenic carbon content]),
IF('Project&amp;DataInput'!$G98="Wood product (no EPD)",-1*IF('Project&amp;DataInput'!$K98="kg",1,_xlfn.XLOOKUP(CalculationModule[[#This Row],[Product name]],Wood_Database[Wood species],Wood_Database[Density w 12% moisture (kg/m³)]))*_xlfn.XLOOKUP(CalculationModule[[#This Row],[Product name]],Wood_Database[Wood species],Wood_Database[Mean estimated CO2]),
IF('Project&amp;DataInput'!$G98="Other products (no EPD)",IF(_xlfn.XLOOKUP(CalculationModule[[#This Row],[Product name]],OtherProducts_Database[Product],OtherProducts_Database[CO2-storage (kgCO2e/kg)])&lt;0,1,-1)*IF('Project&amp;DataInput'!$K98="kg",1,_xlfn.XLOOKUP(CalculationModule[[#This Row],[Product name]],OtherProducts_Database[Product],OtherProducts_Database[Density (kg/m3)]))*_xlfn.XLOOKUP(CalculationModule[[#This Row],[Product name]],OtherProducts_Database[Product],OtherProducts_Database[CO2-storage (kgCO2e/kg)]),"")))</f>
        <v/>
      </c>
      <c r="E109" s="11" t="str">
        <f>IFERROR('Project&amp;DataInput'!$J98*CalculationModule[[#This Row],[Carbon content 
'[kg CO2e/unit']]],"")</f>
        <v/>
      </c>
      <c r="F109" s="11" t="str">
        <f>IF(IF('Project&amp;DataInput'!$G98="EPD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'Project&amp;DataInput'!$L98)+'Project&amp;DataInput'!$M98*'Project&amp;DataInput'!$N98=0,"",
IF('Project&amp;DataInput'!$G98="EPD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'Project&amp;DataInput'!$L98)+'Project&amp;DataInput'!$M98*'Project&amp;DataInput'!$N98)</f>
        <v/>
      </c>
      <c r="G109" s="11" t="str">
        <f>IF('Project&amp;DataInput'!$D98=0,"",'Project&amp;DataInput'!$D98)</f>
        <v/>
      </c>
      <c r="H109" s="11" t="str">
        <f>IF('Project&amp;DataInput'!$E98=0,"",'Project&amp;DataInput'!$E98)</f>
        <v/>
      </c>
    </row>
  </sheetData>
  <sheetProtection algorithmName="SHA-512" hashValue="DC7FK8QhzRmvpAqCAOtcPIrkymtQDuOvdwnrY3JfFIU8LduUeE5MUd7ZlXC01geDsCLLDAkE8o+KSiRjaS05sw==" saltValue="V9YJTL1jJpKC/6dGpRBUdQ==" spinCount="100000" sheet="1" autoFilter="0"/>
  <pageMargins left="0.7" right="0.7" top="0.75" bottom="0.75" header="0.3" footer="0.3"/>
  <pageSetup paperSize="9" orientation="portrait" r:id="rId1"/>
  <drawing r:id="rId2"/>
  <tableParts count="2">
    <tablePart r:id="rId3"/>
    <tablePart r:id="rId4"/>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A2E85-F85E-4D6A-85D6-D6ADBC221046}">
  <sheetPr>
    <tabColor theme="1"/>
  </sheetPr>
  <dimension ref="A1:M71"/>
  <sheetViews>
    <sheetView zoomScale="72" zoomScaleNormal="100" workbookViewId="0">
      <pane xSplit="3" ySplit="2" topLeftCell="D47" activePane="bottomRight" state="frozen"/>
      <selection pane="topRight" activeCell="D1" sqref="D1"/>
      <selection pane="bottomLeft" activeCell="A3" sqref="A3"/>
      <selection pane="bottomRight" activeCell="O62" sqref="O62"/>
    </sheetView>
  </sheetViews>
  <sheetFormatPr defaultColWidth="25.109375" defaultRowHeight="14.4" x14ac:dyDescent="0.3"/>
  <cols>
    <col min="1" max="1" width="11.44140625" bestFit="1" customWidth="1"/>
    <col min="2" max="2" width="11.33203125" bestFit="1" customWidth="1"/>
    <col min="3" max="3" width="14.5546875" customWidth="1"/>
    <col min="4" max="4" width="15.6640625" customWidth="1"/>
    <col min="5" max="5" width="8.5546875" customWidth="1"/>
    <col min="6" max="6" width="11.109375" bestFit="1" customWidth="1"/>
    <col min="7" max="7" width="6.88671875" bestFit="1" customWidth="1"/>
    <col min="8" max="8" width="9.109375" bestFit="1" customWidth="1"/>
    <col min="9" max="9" width="9.6640625" bestFit="1" customWidth="1"/>
    <col min="10" max="10" width="9.33203125" bestFit="1" customWidth="1"/>
    <col min="11" max="11" width="9.109375" bestFit="1" customWidth="1"/>
    <col min="12" max="13" width="9.33203125" bestFit="1" customWidth="1"/>
  </cols>
  <sheetData>
    <row r="1" spans="1:13" ht="15.6" x14ac:dyDescent="0.35">
      <c r="A1" s="14"/>
      <c r="B1" s="14"/>
      <c r="C1" s="14"/>
      <c r="D1" s="14"/>
      <c r="E1" s="14"/>
      <c r="F1" s="14"/>
      <c r="G1" s="163" t="s">
        <v>101</v>
      </c>
      <c r="H1" s="163"/>
      <c r="I1" s="163"/>
      <c r="J1" s="163"/>
      <c r="K1" s="163"/>
      <c r="L1" s="163"/>
      <c r="M1" s="163"/>
    </row>
    <row r="2" spans="1:13" ht="97.2" x14ac:dyDescent="0.3">
      <c r="A2" s="10" t="s">
        <v>345</v>
      </c>
      <c r="B2" s="10" t="s">
        <v>356</v>
      </c>
      <c r="C2" s="10" t="s">
        <v>0</v>
      </c>
      <c r="D2" s="10" t="s">
        <v>9</v>
      </c>
      <c r="E2" s="10" t="s">
        <v>6</v>
      </c>
      <c r="F2" s="10" t="s">
        <v>108</v>
      </c>
      <c r="G2" s="16" t="s">
        <v>2</v>
      </c>
      <c r="H2" s="16" t="s">
        <v>1</v>
      </c>
      <c r="I2" s="16" t="s">
        <v>106</v>
      </c>
      <c r="J2" s="15" t="s">
        <v>102</v>
      </c>
      <c r="K2" s="15" t="s">
        <v>103</v>
      </c>
      <c r="L2" s="15" t="s">
        <v>104</v>
      </c>
      <c r="M2" s="15" t="s">
        <v>105</v>
      </c>
    </row>
    <row r="3" spans="1:13" x14ac:dyDescent="0.3">
      <c r="C3" s="4" t="s">
        <v>100</v>
      </c>
      <c r="D3" t="s">
        <v>10</v>
      </c>
      <c r="E3" t="s">
        <v>8</v>
      </c>
      <c r="F3" s="1">
        <v>47009</v>
      </c>
      <c r="G3" t="s">
        <v>14</v>
      </c>
      <c r="H3" t="s">
        <v>92</v>
      </c>
      <c r="I3" s="19">
        <f>_xlfn.IFNA([1]!EPD_Database[[#This Row],[A1 GWP-biogenic]],[1]!EPD_Database[[#This Row],[A1-A3 GWP-biogenic]])</f>
        <v>-762</v>
      </c>
      <c r="J3" s="2">
        <v>-762</v>
      </c>
      <c r="K3" s="2">
        <v>6.28E-3</v>
      </c>
      <c r="L3" s="2">
        <v>0.34</v>
      </c>
      <c r="M3" s="2">
        <v>-762</v>
      </c>
    </row>
    <row r="4" spans="1:13" x14ac:dyDescent="0.3">
      <c r="C4" s="4" t="s">
        <v>4</v>
      </c>
      <c r="D4" t="s">
        <v>11</v>
      </c>
      <c r="E4" t="s">
        <v>7</v>
      </c>
      <c r="F4" s="1">
        <v>46698</v>
      </c>
      <c r="G4" t="s">
        <v>5</v>
      </c>
      <c r="H4">
        <v>75</v>
      </c>
      <c r="I4" s="19">
        <f>_xlfn.IFNA([1]!EPD_Database[[#This Row],[A1 GWP-biogenic]],[1]!EPD_Database[[#This Row],[A1-A3 GWP-biogenic]])</f>
        <v>-123</v>
      </c>
      <c r="J4" s="2" t="e">
        <f>NA()</f>
        <v>#N/A</v>
      </c>
      <c r="K4" s="2" t="e">
        <f>NA()</f>
        <v>#N/A</v>
      </c>
      <c r="L4" s="2" t="e">
        <f>NA()</f>
        <v>#N/A</v>
      </c>
      <c r="M4" s="2">
        <v>-123</v>
      </c>
    </row>
    <row r="5" spans="1:13" x14ac:dyDescent="0.3">
      <c r="C5" s="4" t="s">
        <v>12</v>
      </c>
      <c r="D5" t="s">
        <v>10</v>
      </c>
      <c r="E5" t="s">
        <v>13</v>
      </c>
      <c r="F5" s="1">
        <v>46064</v>
      </c>
      <c r="G5" t="s">
        <v>14</v>
      </c>
      <c r="H5" s="3">
        <v>100</v>
      </c>
      <c r="I5" s="19">
        <f>_xlfn.IFNA([1]!EPD_Database[[#This Row],[A1 GWP-biogenic]],[1]!EPD_Database[[#This Row],[A1-A3 GWP-biogenic]])</f>
        <v>-744</v>
      </c>
      <c r="J5" s="2">
        <v>-744</v>
      </c>
      <c r="K5" s="2">
        <v>5.3099999999999996E-3</v>
      </c>
      <c r="L5" s="2">
        <v>0.11</v>
      </c>
      <c r="M5" s="2">
        <v>-744</v>
      </c>
    </row>
    <row r="6" spans="1:13" x14ac:dyDescent="0.3">
      <c r="C6" s="4" t="s">
        <v>15</v>
      </c>
      <c r="D6" t="s">
        <v>10</v>
      </c>
      <c r="E6" t="s">
        <v>16</v>
      </c>
      <c r="F6" s="1">
        <v>46064</v>
      </c>
      <c r="G6" t="s">
        <v>14</v>
      </c>
      <c r="H6" t="s">
        <v>92</v>
      </c>
      <c r="I6" s="19">
        <f>_xlfn.IFNA([1]!EPD_Database[[#This Row],[A1 GWP-biogenic]],[1]!EPD_Database[[#This Row],[A1-A3 GWP-biogenic]])</f>
        <v>-717</v>
      </c>
      <c r="J6" s="2">
        <v>-717</v>
      </c>
      <c r="K6" s="2">
        <v>6.3600000000000002E-3</v>
      </c>
      <c r="L6" s="2">
        <v>0.32300000000000001</v>
      </c>
      <c r="M6" s="2">
        <v>-716</v>
      </c>
    </row>
    <row r="7" spans="1:13" x14ac:dyDescent="0.3">
      <c r="C7" s="4" t="s">
        <v>107</v>
      </c>
      <c r="D7" t="s">
        <v>10</v>
      </c>
      <c r="E7" t="s">
        <v>17</v>
      </c>
      <c r="F7" s="1">
        <v>45182</v>
      </c>
      <c r="G7" t="s">
        <v>14</v>
      </c>
      <c r="H7" t="s">
        <v>92</v>
      </c>
      <c r="I7" s="19">
        <f>_xlfn.IFNA([1]!EPD_Database[[#This Row],[A1 GWP-biogenic]],[1]!EPD_Database[[#This Row],[A1-A3 GWP-biogenic]])</f>
        <v>-766</v>
      </c>
      <c r="J7" s="2">
        <v>-766</v>
      </c>
      <c r="K7" s="2">
        <v>1.21E-2</v>
      </c>
      <c r="L7" s="2">
        <v>0.57599999999999996</v>
      </c>
      <c r="M7" s="2">
        <v>-765</v>
      </c>
    </row>
    <row r="8" spans="1:13" x14ac:dyDescent="0.3">
      <c r="C8" s="4" t="s">
        <v>18</v>
      </c>
      <c r="D8" t="s">
        <v>10</v>
      </c>
      <c r="E8" t="s">
        <v>19</v>
      </c>
      <c r="F8" s="1">
        <v>46064</v>
      </c>
      <c r="G8" t="s">
        <v>14</v>
      </c>
      <c r="H8" s="3">
        <v>100</v>
      </c>
      <c r="I8" s="19">
        <f>_xlfn.IFNA([1]!EPD_Database[[#This Row],[A1 GWP-biogenic]],[1]!EPD_Database[[#This Row],[A1-A3 GWP-biogenic]])</f>
        <v>-753</v>
      </c>
      <c r="J8" s="2">
        <v>-753</v>
      </c>
      <c r="K8" s="2">
        <v>1.2200000000000001E-2</v>
      </c>
      <c r="L8" s="2">
        <v>0.53900000000000003</v>
      </c>
      <c r="M8" s="2">
        <v>-752</v>
      </c>
    </row>
    <row r="9" spans="1:13" x14ac:dyDescent="0.3">
      <c r="C9" s="4" t="s">
        <v>20</v>
      </c>
      <c r="D9" t="s">
        <v>10</v>
      </c>
      <c r="E9" t="s">
        <v>21</v>
      </c>
      <c r="F9" s="1">
        <v>46064</v>
      </c>
      <c r="G9" t="s">
        <v>14</v>
      </c>
      <c r="H9" s="3">
        <v>100</v>
      </c>
      <c r="I9" s="19">
        <f>_xlfn.IFNA([1]!EPD_Database[[#This Row],[A1 GWP-biogenic]],[1]!EPD_Database[[#This Row],[A1-A3 GWP-biogenic]])</f>
        <v>-733</v>
      </c>
      <c r="J9" s="2">
        <v>-733</v>
      </c>
      <c r="K9" s="2">
        <v>1.0200000000000001E-2</v>
      </c>
      <c r="L9" s="2">
        <v>0.24399999999999999</v>
      </c>
      <c r="M9" s="2">
        <v>-733</v>
      </c>
    </row>
    <row r="10" spans="1:13" x14ac:dyDescent="0.3">
      <c r="C10" s="17" t="s">
        <v>3</v>
      </c>
      <c r="D10" t="s">
        <v>10</v>
      </c>
      <c r="E10" t="s">
        <v>22</v>
      </c>
      <c r="F10" s="1">
        <v>46064</v>
      </c>
      <c r="G10" t="s">
        <v>14</v>
      </c>
      <c r="H10" s="3">
        <v>100</v>
      </c>
      <c r="I10" s="19">
        <f>_xlfn.IFNA([1]!EPD_Database[[#This Row],[A1 GWP-biogenic]],[1]!EPD_Database[[#This Row],[A1-A3 GWP-biogenic]])</f>
        <v>-833</v>
      </c>
      <c r="J10" s="2">
        <v>-833</v>
      </c>
      <c r="K10" s="2">
        <v>8.7600000000000004E-3</v>
      </c>
      <c r="L10" s="2">
        <v>0.45</v>
      </c>
      <c r="M10" s="2">
        <v>-832</v>
      </c>
    </row>
    <row r="11" spans="1:13" x14ac:dyDescent="0.3">
      <c r="C11" s="4" t="s">
        <v>23</v>
      </c>
      <c r="D11" t="s">
        <v>10</v>
      </c>
      <c r="E11" t="s">
        <v>24</v>
      </c>
      <c r="F11" s="1">
        <v>46064</v>
      </c>
      <c r="G11" t="s">
        <v>14</v>
      </c>
      <c r="H11" s="3">
        <v>100</v>
      </c>
      <c r="I11" s="19">
        <f>_xlfn.IFNA([1]!EPD_Database[[#This Row],[A1 GWP-biogenic]],[1]!EPD_Database[[#This Row],[A1-A3 GWP-biogenic]])</f>
        <v>-728</v>
      </c>
      <c r="J11" s="2">
        <v>-728</v>
      </c>
      <c r="K11" s="2">
        <v>8.5199999999999998E-3</v>
      </c>
      <c r="L11" s="2">
        <v>0.20899999999999999</v>
      </c>
      <c r="M11" s="2">
        <v>-728</v>
      </c>
    </row>
    <row r="12" spans="1:13" ht="16.2" x14ac:dyDescent="0.3">
      <c r="C12" s="4" t="s">
        <v>109</v>
      </c>
      <c r="D12" t="s">
        <v>10</v>
      </c>
      <c r="E12" t="s">
        <v>112</v>
      </c>
      <c r="F12" s="1">
        <v>45182</v>
      </c>
      <c r="G12" t="s">
        <v>14</v>
      </c>
      <c r="H12" t="s">
        <v>92</v>
      </c>
      <c r="I12" s="19">
        <f>_xlfn.IFNA([1]!EPD_Database[[#This Row],[A1 GWP-biogenic]],[1]!EPD_Database[[#This Row],[A1-A3 GWP-biogenic]])</f>
        <v>-124</v>
      </c>
      <c r="J12" s="2">
        <v>-124</v>
      </c>
      <c r="K12" s="2">
        <v>6.6600000000000003E-4</v>
      </c>
      <c r="L12" s="2">
        <v>4.2200000000000001E-2</v>
      </c>
      <c r="M12" s="2">
        <v>-124</v>
      </c>
    </row>
    <row r="13" spans="1:13" ht="16.2" x14ac:dyDescent="0.3">
      <c r="C13" s="4" t="s">
        <v>110</v>
      </c>
      <c r="D13" t="s">
        <v>10</v>
      </c>
      <c r="E13" t="s">
        <v>111</v>
      </c>
      <c r="F13" s="1">
        <v>45182</v>
      </c>
      <c r="G13" t="s">
        <v>14</v>
      </c>
      <c r="H13" t="s">
        <v>92</v>
      </c>
      <c r="I13" s="19">
        <f>_xlfn.IFNA([1]!EPD_Database[[#This Row],[A1 GWP-biogenic]],[1]!EPD_Database[[#This Row],[A1-A3 GWP-biogenic]])</f>
        <v>-103</v>
      </c>
      <c r="J13" s="2">
        <v>-103</v>
      </c>
      <c r="K13" s="2">
        <v>1.67E-3</v>
      </c>
      <c r="L13" s="2">
        <v>7.84</v>
      </c>
      <c r="M13" s="2">
        <v>-95.4</v>
      </c>
    </row>
    <row r="14" spans="1:13" x14ac:dyDescent="0.3">
      <c r="C14" s="4" t="s">
        <v>25</v>
      </c>
      <c r="D14" t="s">
        <v>10</v>
      </c>
      <c r="E14" t="s">
        <v>26</v>
      </c>
      <c r="F14" s="1">
        <v>45611</v>
      </c>
      <c r="G14" t="s">
        <v>14</v>
      </c>
      <c r="H14" t="s">
        <v>92</v>
      </c>
      <c r="I14" s="19">
        <f>_xlfn.IFNA([1]!EPD_Database[[#This Row],[A1 GWP-biogenic]],[1]!EPD_Database[[#This Row],[A1-A3 GWP-biogenic]])</f>
        <v>-804</v>
      </c>
      <c r="J14" s="2">
        <v>-804</v>
      </c>
      <c r="K14" s="18">
        <f>12.8/3</f>
        <v>4.2666666666666666</v>
      </c>
      <c r="L14" s="18">
        <f>21.3/3</f>
        <v>7.1000000000000005</v>
      </c>
      <c r="M14" s="2" t="e">
        <f>NA()</f>
        <v>#N/A</v>
      </c>
    </row>
    <row r="15" spans="1:13" x14ac:dyDescent="0.3">
      <c r="C15" s="17" t="s">
        <v>27</v>
      </c>
      <c r="D15" t="s">
        <v>28</v>
      </c>
      <c r="E15" t="s">
        <v>29</v>
      </c>
      <c r="F15" s="1">
        <v>46995</v>
      </c>
      <c r="G15" t="s">
        <v>5</v>
      </c>
      <c r="H15">
        <v>60</v>
      </c>
      <c r="I15" s="19">
        <f>_xlfn.IFNA([1]!EPD_Database[[#This Row],[A1 GWP-biogenic]],[1]!EPD_Database[[#This Row],[A1-A3 GWP-biogenic]])</f>
        <v>-7.88</v>
      </c>
      <c r="J15" s="2" t="e">
        <f>NA()</f>
        <v>#N/A</v>
      </c>
      <c r="K15" s="2" t="e">
        <f>NA()</f>
        <v>#N/A</v>
      </c>
      <c r="L15" s="2" t="e">
        <f>NA()</f>
        <v>#N/A</v>
      </c>
      <c r="M15" s="2">
        <v>-7.88</v>
      </c>
    </row>
    <row r="16" spans="1:13" x14ac:dyDescent="0.3">
      <c r="C16" s="6" t="s">
        <v>30</v>
      </c>
      <c r="D16" t="s">
        <v>43</v>
      </c>
      <c r="E16" t="s">
        <v>31</v>
      </c>
      <c r="F16" s="1">
        <v>46938</v>
      </c>
      <c r="G16" t="s">
        <v>32</v>
      </c>
      <c r="H16">
        <v>50</v>
      </c>
      <c r="I16" s="19">
        <f>_xlfn.IFNA([1]!EPD_Database[[#This Row],[A1 GWP-biogenic]],[1]!EPD_Database[[#This Row],[A1-A3 GWP-biogenic]])</f>
        <v>-1.36</v>
      </c>
      <c r="J16" s="2" t="e">
        <f>NA()</f>
        <v>#N/A</v>
      </c>
      <c r="K16" s="2" t="e">
        <f>NA()</f>
        <v>#N/A</v>
      </c>
      <c r="L16" s="2" t="e">
        <f>NA()</f>
        <v>#N/A</v>
      </c>
      <c r="M16" s="2">
        <v>-1.36</v>
      </c>
    </row>
    <row r="17" spans="3:13" x14ac:dyDescent="0.3">
      <c r="C17" s="6" t="s">
        <v>33</v>
      </c>
      <c r="D17" t="s">
        <v>34</v>
      </c>
      <c r="E17" t="s">
        <v>35</v>
      </c>
      <c r="F17" s="1">
        <v>46933</v>
      </c>
      <c r="G17" t="s">
        <v>14</v>
      </c>
      <c r="H17" s="3">
        <v>100</v>
      </c>
      <c r="I17" s="19">
        <f>_xlfn.IFNA([1]!EPD_Database[[#This Row],[A1 GWP-biogenic]],[1]!EPD_Database[[#This Row],[A1-A3 GWP-biogenic]])</f>
        <v>-762</v>
      </c>
      <c r="J17" s="2" t="e">
        <f>NA()</f>
        <v>#N/A</v>
      </c>
      <c r="K17" s="2" t="e">
        <f>NA()</f>
        <v>#N/A</v>
      </c>
      <c r="L17" s="2" t="e">
        <f>NA()</f>
        <v>#N/A</v>
      </c>
      <c r="M17" s="2">
        <v>-762</v>
      </c>
    </row>
    <row r="18" spans="3:13" x14ac:dyDescent="0.3">
      <c r="C18" s="6" t="s">
        <v>36</v>
      </c>
      <c r="D18" t="s">
        <v>37</v>
      </c>
      <c r="E18" t="s">
        <v>38</v>
      </c>
      <c r="F18" s="1">
        <v>46955</v>
      </c>
      <c r="G18" t="s">
        <v>14</v>
      </c>
      <c r="H18">
        <v>50</v>
      </c>
      <c r="I18" s="19">
        <f>_xlfn.IFNA([1]!EPD_Database[[#This Row],[A1 GWP-biogenic]],[1]!EPD_Database[[#This Row],[A1-A3 GWP-biogenic]])</f>
        <v>-1600</v>
      </c>
      <c r="J18" s="2" t="e">
        <f>NA()</f>
        <v>#N/A</v>
      </c>
      <c r="K18" s="2" t="e">
        <f>NA()</f>
        <v>#N/A</v>
      </c>
      <c r="L18" s="2" t="e">
        <f>NA()</f>
        <v>#N/A</v>
      </c>
      <c r="M18" s="2">
        <v>-1600</v>
      </c>
    </row>
    <row r="19" spans="3:13" x14ac:dyDescent="0.3">
      <c r="C19" s="6" t="s">
        <v>39</v>
      </c>
      <c r="D19" t="s">
        <v>40</v>
      </c>
      <c r="E19" t="s">
        <v>113</v>
      </c>
      <c r="F19" s="1">
        <v>46955</v>
      </c>
      <c r="G19" t="s">
        <v>14</v>
      </c>
      <c r="H19" t="s">
        <v>92</v>
      </c>
      <c r="I19" s="19">
        <f>_xlfn.IFNA([1]!EPD_Database[[#This Row],[A1 GWP-biogenic]],[1]!EPD_Database[[#This Row],[A1-A3 GWP-biogenic]])</f>
        <v>-618</v>
      </c>
      <c r="J19" s="2" t="e">
        <f>NA()</f>
        <v>#N/A</v>
      </c>
      <c r="K19" s="2" t="e">
        <f>NA()</f>
        <v>#N/A</v>
      </c>
      <c r="L19" s="2" t="e">
        <f>NA()</f>
        <v>#N/A</v>
      </c>
      <c r="M19" s="2">
        <v>-618</v>
      </c>
    </row>
    <row r="20" spans="3:13" x14ac:dyDescent="0.3">
      <c r="C20" s="6" t="s">
        <v>41</v>
      </c>
      <c r="D20" t="s">
        <v>40</v>
      </c>
      <c r="E20" t="s">
        <v>115</v>
      </c>
      <c r="F20" s="1">
        <v>46955</v>
      </c>
      <c r="G20" t="s">
        <v>32</v>
      </c>
      <c r="H20" t="s">
        <v>92</v>
      </c>
      <c r="I20" s="19">
        <f>_xlfn.IFNA([1]!EPD_Database[[#This Row],[A1 GWP-biogenic]],[1]!EPD_Database[[#This Row],[A1-A3 GWP-biogenic]])</f>
        <v>-1.63</v>
      </c>
      <c r="J20" s="2" t="e">
        <f>NA()</f>
        <v>#N/A</v>
      </c>
      <c r="K20" s="2" t="e">
        <f>NA()</f>
        <v>#N/A</v>
      </c>
      <c r="L20" s="2" t="e">
        <f>NA()</f>
        <v>#N/A</v>
      </c>
      <c r="M20" s="2">
        <v>-1.63</v>
      </c>
    </row>
    <row r="21" spans="3:13" x14ac:dyDescent="0.3">
      <c r="C21" s="6" t="s">
        <v>42</v>
      </c>
      <c r="D21" t="s">
        <v>43</v>
      </c>
      <c r="E21" t="s">
        <v>114</v>
      </c>
      <c r="F21" s="1">
        <v>46938</v>
      </c>
      <c r="G21" s="2" t="s">
        <v>5</v>
      </c>
      <c r="H21">
        <v>50</v>
      </c>
      <c r="I21" s="19">
        <f>_xlfn.IFNA([1]!EPD_Database[[#This Row],[A1 GWP-biogenic]],[1]!EPD_Database[[#This Row],[A1-A3 GWP-biogenic]])</f>
        <v>-1.91</v>
      </c>
      <c r="J21" s="2" t="e">
        <f>NA()</f>
        <v>#N/A</v>
      </c>
      <c r="K21" s="2" t="e">
        <f>NA()</f>
        <v>#N/A</v>
      </c>
      <c r="L21" s="2" t="e">
        <f>NA()</f>
        <v>#N/A</v>
      </c>
      <c r="M21" s="2">
        <v>-1.91</v>
      </c>
    </row>
    <row r="22" spans="3:13" x14ac:dyDescent="0.3">
      <c r="C22" s="6" t="s">
        <v>44</v>
      </c>
      <c r="D22" t="s">
        <v>116</v>
      </c>
      <c r="E22" t="s">
        <v>45</v>
      </c>
      <c r="F22" s="1">
        <v>46932</v>
      </c>
      <c r="G22" t="s">
        <v>32</v>
      </c>
      <c r="I22" s="19">
        <f>_xlfn.IFNA([1]!EPD_Database[[#This Row],[A1 GWP-biogenic]],[1]!EPD_Database[[#This Row],[A1-A3 GWP-biogenic]])</f>
        <v>-1.1200000000000001</v>
      </c>
      <c r="J22" s="2" t="e">
        <f>NA()</f>
        <v>#N/A</v>
      </c>
      <c r="K22" s="2" t="e">
        <f>NA()</f>
        <v>#N/A</v>
      </c>
      <c r="L22" s="2" t="e">
        <f>NA()</f>
        <v>#N/A</v>
      </c>
      <c r="M22" s="2">
        <v>-1.1200000000000001</v>
      </c>
    </row>
    <row r="23" spans="3:13" x14ac:dyDescent="0.3">
      <c r="C23" s="6" t="s">
        <v>47</v>
      </c>
      <c r="D23" t="s">
        <v>117</v>
      </c>
      <c r="E23" t="s">
        <v>46</v>
      </c>
      <c r="F23" s="1">
        <v>46920</v>
      </c>
      <c r="G23" t="s">
        <v>14</v>
      </c>
      <c r="I23" s="19">
        <f>_xlfn.IFNA([1]!EPD_Database[[#This Row],[A1 GWP-biogenic]],[1]!EPD_Database[[#This Row],[A1-A3 GWP-biogenic]])</f>
        <v>-934</v>
      </c>
      <c r="J23" s="2" t="e">
        <f>NA()</f>
        <v>#N/A</v>
      </c>
      <c r="K23" s="2" t="e">
        <f>NA()</f>
        <v>#N/A</v>
      </c>
      <c r="L23" s="2" t="e">
        <f>NA()</f>
        <v>#N/A</v>
      </c>
      <c r="M23" s="2">
        <v>-934</v>
      </c>
    </row>
    <row r="24" spans="3:13" x14ac:dyDescent="0.3">
      <c r="C24" s="6" t="s">
        <v>49</v>
      </c>
      <c r="D24" t="s">
        <v>50</v>
      </c>
      <c r="E24" t="s">
        <v>48</v>
      </c>
      <c r="F24" s="1">
        <v>46891</v>
      </c>
      <c r="G24" t="s">
        <v>14</v>
      </c>
      <c r="H24">
        <v>30</v>
      </c>
      <c r="I24" s="19">
        <f>_xlfn.IFNA([1]!EPD_Database[[#This Row],[A1 GWP-biogenic]],[1]!EPD_Database[[#This Row],[A1-A3 GWP-biogenic]])</f>
        <v>-2270</v>
      </c>
      <c r="J24" s="2">
        <v>-2270</v>
      </c>
      <c r="K24" s="2">
        <v>3.6999999999999998E-2</v>
      </c>
      <c r="L24" s="2">
        <v>1170</v>
      </c>
      <c r="M24" s="2">
        <v>-1100</v>
      </c>
    </row>
    <row r="25" spans="3:13" x14ac:dyDescent="0.3">
      <c r="C25" s="6" t="s">
        <v>52</v>
      </c>
      <c r="D25" t="s">
        <v>50</v>
      </c>
      <c r="E25" t="s">
        <v>51</v>
      </c>
      <c r="F25" s="1">
        <v>46891</v>
      </c>
      <c r="G25" t="s">
        <v>14</v>
      </c>
      <c r="H25">
        <v>30</v>
      </c>
      <c r="I25" s="19">
        <f>_xlfn.IFNA([1]!EPD_Database[[#This Row],[A1 GWP-biogenic]],[1]!EPD_Database[[#This Row],[A1-A3 GWP-biogenic]])</f>
        <v>-2070</v>
      </c>
      <c r="J25" s="2">
        <v>-2070</v>
      </c>
      <c r="K25" s="2">
        <v>3.5999999999999997E-2</v>
      </c>
      <c r="L25" s="2">
        <v>1070</v>
      </c>
      <c r="M25" s="2">
        <v>-999</v>
      </c>
    </row>
    <row r="26" spans="3:13" x14ac:dyDescent="0.3">
      <c r="C26" s="6" t="s">
        <v>54</v>
      </c>
      <c r="D26" t="s">
        <v>50</v>
      </c>
      <c r="E26" t="s">
        <v>53</v>
      </c>
      <c r="F26" s="1">
        <v>46891</v>
      </c>
      <c r="G26" t="s">
        <v>14</v>
      </c>
      <c r="H26">
        <v>30</v>
      </c>
      <c r="I26" s="19">
        <f>_xlfn.IFNA([1]!EPD_Database[[#This Row],[A1 GWP-biogenic]],[1]!EPD_Database[[#This Row],[A1-A3 GWP-biogenic]])</f>
        <v>-1730</v>
      </c>
      <c r="J26" s="2">
        <v>-1730</v>
      </c>
      <c r="K26" s="2">
        <v>3.9E-2</v>
      </c>
      <c r="L26" s="2">
        <v>586</v>
      </c>
      <c r="M26" s="2">
        <v>-1140</v>
      </c>
    </row>
    <row r="27" spans="3:13" x14ac:dyDescent="0.3">
      <c r="C27" s="6" t="s">
        <v>56</v>
      </c>
      <c r="D27" t="s">
        <v>57</v>
      </c>
      <c r="E27" t="s">
        <v>55</v>
      </c>
      <c r="F27" s="1">
        <v>46870</v>
      </c>
      <c r="G27" t="s">
        <v>14</v>
      </c>
      <c r="H27" t="s">
        <v>92</v>
      </c>
      <c r="I27" s="19">
        <f>_xlfn.IFNA([1]!EPD_Database[[#This Row],[A1 GWP-biogenic]],[1]!EPD_Database[[#This Row],[A1-A3 GWP-biogenic]])</f>
        <v>-750</v>
      </c>
      <c r="J27" s="2" t="e">
        <f>NA()</f>
        <v>#N/A</v>
      </c>
      <c r="K27" s="2" t="e">
        <f>NA()</f>
        <v>#N/A</v>
      </c>
      <c r="L27" s="2" t="e">
        <f>NA()</f>
        <v>#N/A</v>
      </c>
      <c r="M27" s="2">
        <v>-750</v>
      </c>
    </row>
    <row r="28" spans="3:13" x14ac:dyDescent="0.3">
      <c r="C28" s="6" t="s">
        <v>59</v>
      </c>
      <c r="D28" t="s">
        <v>60</v>
      </c>
      <c r="E28" t="s">
        <v>58</v>
      </c>
      <c r="F28" s="1">
        <v>46848</v>
      </c>
      <c r="G28" t="s">
        <v>14</v>
      </c>
      <c r="H28" t="s">
        <v>92</v>
      </c>
      <c r="I28" s="19">
        <f>_xlfn.IFNA([1]!EPD_Database[[#This Row],[A1 GWP-biogenic]],[1]!EPD_Database[[#This Row],[A1-A3 GWP-biogenic]])</f>
        <v>-1100</v>
      </c>
      <c r="J28" s="2">
        <v>-1100</v>
      </c>
      <c r="K28" s="2">
        <v>3.13E-3</v>
      </c>
      <c r="L28" s="2">
        <v>143</v>
      </c>
      <c r="M28" s="2">
        <v>-962</v>
      </c>
    </row>
    <row r="29" spans="3:13" x14ac:dyDescent="0.3">
      <c r="C29" s="6" t="s">
        <v>62</v>
      </c>
      <c r="D29" t="s">
        <v>63</v>
      </c>
      <c r="E29" t="s">
        <v>61</v>
      </c>
      <c r="F29" s="1">
        <v>46829</v>
      </c>
      <c r="G29" t="s">
        <v>14</v>
      </c>
      <c r="H29" s="3" t="s">
        <v>92</v>
      </c>
      <c r="I29" s="19">
        <f>_xlfn.IFNA([1]!EPD_Database[[#This Row],[A1 GWP-biogenic]],[1]!EPD_Database[[#This Row],[A1-A3 GWP-biogenic]])</f>
        <v>-708</v>
      </c>
      <c r="J29" s="2">
        <v>-708</v>
      </c>
      <c r="K29" s="2">
        <v>1.6799999999999999E-2</v>
      </c>
      <c r="L29" s="2">
        <v>-1.0200000000000001E-2</v>
      </c>
      <c r="M29" s="2">
        <v>-708</v>
      </c>
    </row>
    <row r="30" spans="3:13" x14ac:dyDescent="0.3">
      <c r="C30" s="6" t="s">
        <v>64</v>
      </c>
      <c r="D30" t="s">
        <v>119</v>
      </c>
      <c r="E30" t="s">
        <v>120</v>
      </c>
      <c r="F30" s="1">
        <v>46784</v>
      </c>
      <c r="G30" t="s">
        <v>14</v>
      </c>
      <c r="H30" s="3" t="s">
        <v>92</v>
      </c>
      <c r="I30" s="19">
        <f>_xlfn.IFNA([1]!EPD_Database[[#This Row],[A1 GWP-biogenic]],[1]!EPD_Database[[#This Row],[A1-A3 GWP-biogenic]])</f>
        <v>-3130</v>
      </c>
      <c r="J30" s="2" t="e">
        <f>NA()</f>
        <v>#N/A</v>
      </c>
      <c r="K30" s="2" t="e">
        <f>NA()</f>
        <v>#N/A</v>
      </c>
      <c r="L30" s="2" t="e">
        <f>NA()</f>
        <v>#N/A</v>
      </c>
      <c r="M30" s="2">
        <v>-3130</v>
      </c>
    </row>
    <row r="31" spans="3:13" x14ac:dyDescent="0.3">
      <c r="C31" s="6" t="s">
        <v>66</v>
      </c>
      <c r="D31" t="s">
        <v>67</v>
      </c>
      <c r="E31" t="s">
        <v>121</v>
      </c>
      <c r="F31" s="1">
        <v>46750</v>
      </c>
      <c r="G31" t="s">
        <v>14</v>
      </c>
      <c r="H31">
        <v>15</v>
      </c>
      <c r="I31" s="19">
        <f>_xlfn.IFNA([1]!EPD_Database[[#This Row],[A1 GWP-biogenic]],[1]!EPD_Database[[#This Row],[A1-A3 GWP-biogenic]])</f>
        <v>-1520</v>
      </c>
      <c r="J31" s="2">
        <v>-1520</v>
      </c>
      <c r="K31" s="2">
        <v>3.4200000000000001E-2</v>
      </c>
      <c r="L31" s="2">
        <v>1090</v>
      </c>
      <c r="M31" s="2">
        <v>-433</v>
      </c>
    </row>
    <row r="32" spans="3:13" x14ac:dyDescent="0.3">
      <c r="C32" s="6" t="s">
        <v>66</v>
      </c>
      <c r="D32" t="s">
        <v>67</v>
      </c>
      <c r="E32" t="s">
        <v>122</v>
      </c>
      <c r="F32" s="1">
        <v>46750</v>
      </c>
      <c r="G32" t="s">
        <v>14</v>
      </c>
      <c r="H32">
        <v>15</v>
      </c>
      <c r="I32" s="19">
        <f>_xlfn.IFNA([1]!EPD_Database[[#This Row],[A1 GWP-biogenic]],[1]!EPD_Database[[#This Row],[A1-A3 GWP-biogenic]])</f>
        <v>-1460</v>
      </c>
      <c r="J32" s="2">
        <v>-1460</v>
      </c>
      <c r="K32" s="2">
        <v>3.2399999999999998E-2</v>
      </c>
      <c r="L32" s="2">
        <v>996</v>
      </c>
      <c r="M32" s="2">
        <v>-464</v>
      </c>
    </row>
    <row r="33" spans="3:13" x14ac:dyDescent="0.3">
      <c r="C33" s="6" t="s">
        <v>66</v>
      </c>
      <c r="D33" t="s">
        <v>67</v>
      </c>
      <c r="E33" t="s">
        <v>123</v>
      </c>
      <c r="F33" s="1">
        <v>46750</v>
      </c>
      <c r="G33" t="s">
        <v>14</v>
      </c>
      <c r="H33">
        <v>15</v>
      </c>
      <c r="I33" s="19">
        <f>_xlfn.IFNA([1]!EPD_Database[[#This Row],[A1 GWP-biogenic]],[1]!EPD_Database[[#This Row],[A1-A3 GWP-biogenic]])</f>
        <v>-1440</v>
      </c>
      <c r="J33" s="2">
        <v>-1440</v>
      </c>
      <c r="K33" s="2">
        <v>3.15E-2</v>
      </c>
      <c r="L33" s="2">
        <v>971</v>
      </c>
      <c r="M33" s="2">
        <v>-468</v>
      </c>
    </row>
    <row r="34" spans="3:13" x14ac:dyDescent="0.3">
      <c r="C34" s="6" t="s">
        <v>66</v>
      </c>
      <c r="D34" t="s">
        <v>67</v>
      </c>
      <c r="E34" t="s">
        <v>124</v>
      </c>
      <c r="F34" s="1">
        <v>46750</v>
      </c>
      <c r="G34" t="s">
        <v>14</v>
      </c>
      <c r="H34">
        <v>15</v>
      </c>
      <c r="I34" s="19">
        <f>_xlfn.IFNA([1]!EPD_Database[[#This Row],[A1 GWP-biogenic]],[1]!EPD_Database[[#This Row],[A1-A3 GWP-biogenic]])</f>
        <v>-1460</v>
      </c>
      <c r="J34" s="2">
        <v>-1460</v>
      </c>
      <c r="K34" s="2">
        <v>3.1899999999999998E-2</v>
      </c>
      <c r="L34" s="2">
        <v>991</v>
      </c>
      <c r="M34" s="2">
        <v>-466</v>
      </c>
    </row>
    <row r="35" spans="3:13" x14ac:dyDescent="0.3">
      <c r="C35" s="6" t="s">
        <v>68</v>
      </c>
      <c r="D35" t="s">
        <v>65</v>
      </c>
      <c r="E35" t="s">
        <v>125</v>
      </c>
      <c r="F35" s="1">
        <v>46784</v>
      </c>
      <c r="G35" t="s">
        <v>14</v>
      </c>
      <c r="H35" s="3" t="s">
        <v>92</v>
      </c>
      <c r="I35" s="19">
        <f>_xlfn.IFNA([1]!EPD_Database[[#This Row],[A1 GWP-biogenic]],[1]!EPD_Database[[#This Row],[A1-A3 GWP-biogenic]])</f>
        <v>-2200</v>
      </c>
      <c r="J35" s="2" t="e">
        <f>NA()</f>
        <v>#N/A</v>
      </c>
      <c r="K35" s="2" t="e">
        <f>NA()</f>
        <v>#N/A</v>
      </c>
      <c r="L35" s="2" t="e">
        <f>NA()</f>
        <v>#N/A</v>
      </c>
      <c r="M35" s="2">
        <v>-2200</v>
      </c>
    </row>
    <row r="36" spans="3:13" x14ac:dyDescent="0.3">
      <c r="C36" s="6" t="s">
        <v>69</v>
      </c>
      <c r="D36" t="s">
        <v>70</v>
      </c>
      <c r="E36" t="s">
        <v>126</v>
      </c>
      <c r="F36" s="1">
        <v>46743</v>
      </c>
      <c r="G36" t="s">
        <v>14</v>
      </c>
      <c r="H36">
        <v>15</v>
      </c>
      <c r="I36" s="19">
        <f>_xlfn.IFNA([1]!EPD_Database[[#This Row],[A1 GWP-biogenic]],[1]!EPD_Database[[#This Row],[A1-A3 GWP-biogenic]])</f>
        <v>-773</v>
      </c>
      <c r="J36" s="2">
        <v>-773</v>
      </c>
      <c r="K36" s="2">
        <v>0</v>
      </c>
      <c r="L36" s="2">
        <v>-3.63</v>
      </c>
      <c r="M36" s="2">
        <v>-777</v>
      </c>
    </row>
    <row r="37" spans="3:13" x14ac:dyDescent="0.3">
      <c r="C37" s="6" t="s">
        <v>69</v>
      </c>
      <c r="D37" t="s">
        <v>70</v>
      </c>
      <c r="E37" t="s">
        <v>127</v>
      </c>
      <c r="F37" s="1">
        <v>46743</v>
      </c>
      <c r="G37" t="s">
        <v>14</v>
      </c>
      <c r="H37">
        <v>30</v>
      </c>
      <c r="I37" s="19">
        <f>_xlfn.IFNA([1]!EPD_Database[[#This Row],[A1 GWP-biogenic]],[1]!EPD_Database[[#This Row],[A1-A3 GWP-biogenic]])</f>
        <v>-773</v>
      </c>
      <c r="J37" s="2">
        <v>-773</v>
      </c>
      <c r="K37" s="2">
        <v>0</v>
      </c>
      <c r="L37" s="2">
        <v>-3.63</v>
      </c>
      <c r="M37" s="2">
        <v>-777</v>
      </c>
    </row>
    <row r="38" spans="3:13" x14ac:dyDescent="0.3">
      <c r="C38" s="6" t="s">
        <v>71</v>
      </c>
      <c r="D38" t="s">
        <v>72</v>
      </c>
      <c r="E38" t="s">
        <v>128</v>
      </c>
      <c r="F38" s="1">
        <v>46716</v>
      </c>
      <c r="G38" t="s">
        <v>118</v>
      </c>
      <c r="I38" s="19">
        <f>_xlfn.IFNA([1]!EPD_Database[[#This Row],[A1 GWP-biogenic]],[1]!EPD_Database[[#This Row],[A1-A3 GWP-biogenic]])</f>
        <v>-0.90100000000000002</v>
      </c>
      <c r="J38" s="2">
        <v>-0.90100000000000002</v>
      </c>
      <c r="K38" s="2">
        <v>2.8399999999999999E-5</v>
      </c>
      <c r="L38" s="2">
        <v>0.376</v>
      </c>
      <c r="M38" s="2">
        <v>-0.52400000000000002</v>
      </c>
    </row>
    <row r="39" spans="3:13" x14ac:dyDescent="0.3">
      <c r="C39" s="6" t="s">
        <v>71</v>
      </c>
      <c r="D39" t="s">
        <v>72</v>
      </c>
      <c r="E39" t="s">
        <v>129</v>
      </c>
      <c r="F39" s="1">
        <v>46716</v>
      </c>
      <c r="G39" t="s">
        <v>118</v>
      </c>
      <c r="I39" s="19">
        <f>_xlfn.IFNA([1]!EPD_Database[[#This Row],[A1 GWP-biogenic]],[1]!EPD_Database[[#This Row],[A1-A3 GWP-biogenic]])</f>
        <v>-0.90100000000000002</v>
      </c>
      <c r="J39" s="2">
        <v>-0.90100000000000002</v>
      </c>
      <c r="K39" s="2">
        <v>2.8500000000000002E-5</v>
      </c>
      <c r="L39" s="2">
        <v>0.376</v>
      </c>
      <c r="M39" s="2">
        <v>-0.52400000000000002</v>
      </c>
    </row>
    <row r="40" spans="3:13" x14ac:dyDescent="0.3">
      <c r="C40" s="6" t="s">
        <v>74</v>
      </c>
      <c r="D40" t="s">
        <v>130</v>
      </c>
      <c r="E40" t="s">
        <v>73</v>
      </c>
      <c r="F40" s="1">
        <v>46721</v>
      </c>
      <c r="G40" t="s">
        <v>14</v>
      </c>
      <c r="H40">
        <v>100</v>
      </c>
      <c r="I40" s="19">
        <f>_xlfn.IFNA([1]!EPD_Database[[#This Row],[A1 GWP-biogenic]],[1]!EPD_Database[[#This Row],[A1-A3 GWP-biogenic]])</f>
        <v>-724</v>
      </c>
      <c r="J40" s="2">
        <v>-724</v>
      </c>
      <c r="K40" s="2">
        <v>3.4199999999999999E-3</v>
      </c>
      <c r="L40" s="2">
        <v>3.71</v>
      </c>
      <c r="M40" s="2">
        <v>-720</v>
      </c>
    </row>
    <row r="41" spans="3:13" x14ac:dyDescent="0.3">
      <c r="C41" s="6" t="s">
        <v>76</v>
      </c>
      <c r="D41" t="s">
        <v>77</v>
      </c>
      <c r="E41" t="s">
        <v>75</v>
      </c>
      <c r="F41" s="1">
        <v>46685</v>
      </c>
      <c r="G41" t="s">
        <v>32</v>
      </c>
      <c r="H41" t="s">
        <v>92</v>
      </c>
      <c r="I41" s="19">
        <f>_xlfn.IFNA([1]!EPD_Database[[#This Row],[A1 GWP-biogenic]],[1]!EPD_Database[[#This Row],[A1-A3 GWP-biogenic]])</f>
        <v>-1.52</v>
      </c>
      <c r="J41" s="2">
        <v>-1.52</v>
      </c>
      <c r="K41" s="2">
        <v>5.94E-5</v>
      </c>
      <c r="L41" s="2">
        <v>7.1500000000000001E-3</v>
      </c>
      <c r="M41" s="2">
        <v>-1.52</v>
      </c>
    </row>
    <row r="42" spans="3:13" x14ac:dyDescent="0.3">
      <c r="C42" s="6" t="s">
        <v>79</v>
      </c>
      <c r="D42" t="s">
        <v>80</v>
      </c>
      <c r="E42" t="s">
        <v>78</v>
      </c>
      <c r="F42" s="1">
        <v>46659</v>
      </c>
      <c r="G42" t="s">
        <v>14</v>
      </c>
      <c r="I42" s="19">
        <f>_xlfn.IFNA([1]!EPD_Database[[#This Row],[A1 GWP-biogenic]],[1]!EPD_Database[[#This Row],[A1-A3 GWP-biogenic]])</f>
        <v>-786</v>
      </c>
      <c r="J42" s="2">
        <v>-786</v>
      </c>
      <c r="K42" s="2">
        <v>3.5400000000000001E-2</v>
      </c>
      <c r="L42" s="2">
        <v>1.04E-2</v>
      </c>
      <c r="M42" s="2">
        <v>-786</v>
      </c>
    </row>
    <row r="43" spans="3:13" x14ac:dyDescent="0.3">
      <c r="C43" s="6" t="s">
        <v>81</v>
      </c>
      <c r="D43" t="s">
        <v>82</v>
      </c>
      <c r="E43" t="s">
        <v>131</v>
      </c>
      <c r="F43" s="1">
        <v>45845</v>
      </c>
      <c r="G43" t="s">
        <v>5</v>
      </c>
      <c r="H43" s="3">
        <v>1</v>
      </c>
      <c r="I43" s="19">
        <f>_xlfn.IFNA([1]!EPD_Database[[#This Row],[A1 GWP-biogenic]],[1]!EPD_Database[[#This Row],[A1-A3 GWP-biogenic]])</f>
        <v>-7.49</v>
      </c>
      <c r="J43" s="2" t="e">
        <f>NA()</f>
        <v>#N/A</v>
      </c>
      <c r="K43" s="2" t="e">
        <f>NA()</f>
        <v>#N/A</v>
      </c>
      <c r="L43" s="2" t="e">
        <f>NA()</f>
        <v>#N/A</v>
      </c>
      <c r="M43" s="2">
        <v>-7.49</v>
      </c>
    </row>
    <row r="44" spans="3:13" x14ac:dyDescent="0.3">
      <c r="C44" s="6" t="s">
        <v>81</v>
      </c>
      <c r="D44" t="s">
        <v>82</v>
      </c>
      <c r="E44" t="s">
        <v>132</v>
      </c>
      <c r="F44" s="1">
        <v>45845</v>
      </c>
      <c r="G44" t="s">
        <v>5</v>
      </c>
      <c r="H44" s="3">
        <v>1</v>
      </c>
      <c r="I44" s="19">
        <f>_xlfn.IFNA([1]!EPD_Database[[#This Row],[A1 GWP-biogenic]],[1]!EPD_Database[[#This Row],[A1-A3 GWP-biogenic]])</f>
        <v>-3.92</v>
      </c>
      <c r="J44" s="2" t="e">
        <f>NA()</f>
        <v>#N/A</v>
      </c>
      <c r="K44" s="2" t="e">
        <f>NA()</f>
        <v>#N/A</v>
      </c>
      <c r="L44" s="2" t="e">
        <f>NA()</f>
        <v>#N/A</v>
      </c>
      <c r="M44" s="2">
        <v>-3.92</v>
      </c>
    </row>
    <row r="45" spans="3:13" x14ac:dyDescent="0.3">
      <c r="C45" s="6" t="s">
        <v>81</v>
      </c>
      <c r="D45" t="s">
        <v>82</v>
      </c>
      <c r="E45" t="s">
        <v>133</v>
      </c>
      <c r="F45" s="1">
        <v>45845</v>
      </c>
      <c r="G45" t="s">
        <v>5</v>
      </c>
      <c r="H45" s="3">
        <v>1</v>
      </c>
      <c r="I45" s="19">
        <f>_xlfn.IFNA([1]!EPD_Database[[#This Row],[A1 GWP-biogenic]],[1]!EPD_Database[[#This Row],[A1-A3 GWP-biogenic]])</f>
        <v>-12.7</v>
      </c>
      <c r="J45" s="2" t="e">
        <f>NA()</f>
        <v>#N/A</v>
      </c>
      <c r="K45" s="2" t="e">
        <f>NA()</f>
        <v>#N/A</v>
      </c>
      <c r="L45" s="2" t="e">
        <f>NA()</f>
        <v>#N/A</v>
      </c>
      <c r="M45" s="2">
        <v>-12.7</v>
      </c>
    </row>
    <row r="46" spans="3:13" x14ac:dyDescent="0.3">
      <c r="C46" s="6" t="s">
        <v>84</v>
      </c>
      <c r="D46" t="s">
        <v>85</v>
      </c>
      <c r="E46" t="s">
        <v>83</v>
      </c>
      <c r="F46" s="1">
        <v>46615</v>
      </c>
      <c r="G46" t="s">
        <v>14</v>
      </c>
      <c r="H46" s="3" t="s">
        <v>92</v>
      </c>
      <c r="I46" s="19">
        <f>_xlfn.IFNA([1]!EPD_Database[[#This Row],[A1 GWP-biogenic]],[1]!EPD_Database[[#This Row],[A1-A3 GWP-biogenic]])</f>
        <v>-707</v>
      </c>
      <c r="J46" s="2">
        <v>-707</v>
      </c>
      <c r="K46" s="2">
        <v>3.47E-3</v>
      </c>
      <c r="L46" s="2">
        <v>-27.2</v>
      </c>
      <c r="M46" s="2">
        <v>-734</v>
      </c>
    </row>
    <row r="47" spans="3:13" x14ac:dyDescent="0.3">
      <c r="C47" s="4" t="s">
        <v>94</v>
      </c>
      <c r="D47" t="s">
        <v>96</v>
      </c>
      <c r="E47" t="s">
        <v>95</v>
      </c>
      <c r="F47" s="1">
        <v>45396</v>
      </c>
      <c r="G47" t="s">
        <v>14</v>
      </c>
      <c r="H47" t="s">
        <v>92</v>
      </c>
      <c r="I47" s="19">
        <f>_xlfn.IFNA([1]!EPD_Database[[#This Row],[A1 GWP-biogenic]],[1]!EPD_Database[[#This Row],[A1-A3 GWP-biogenic]])</f>
        <v>-753</v>
      </c>
      <c r="J47" s="2" t="e">
        <f>NA()</f>
        <v>#N/A</v>
      </c>
      <c r="K47" s="2" t="e">
        <f>NA()</f>
        <v>#N/A</v>
      </c>
      <c r="L47" s="2" t="e">
        <f>NA()</f>
        <v>#N/A</v>
      </c>
      <c r="M47" s="2">
        <v>-753</v>
      </c>
    </row>
    <row r="48" spans="3:13" x14ac:dyDescent="0.3">
      <c r="C48" s="4" t="s">
        <v>97</v>
      </c>
      <c r="D48" t="s">
        <v>96</v>
      </c>
      <c r="E48" t="s">
        <v>98</v>
      </c>
      <c r="F48" s="1">
        <v>45334</v>
      </c>
      <c r="G48" t="s">
        <v>14</v>
      </c>
      <c r="H48" t="s">
        <v>92</v>
      </c>
      <c r="I48" s="19">
        <f>_xlfn.IFNA([1]!EPD_Database[[#This Row],[A1 GWP-biogenic]],[1]!EPD_Database[[#This Row],[A1-A3 GWP-biogenic]])</f>
        <v>-773</v>
      </c>
      <c r="J48" s="2" t="e">
        <f>NA()</f>
        <v>#N/A</v>
      </c>
      <c r="K48" s="2" t="e">
        <f>NA()</f>
        <v>#N/A</v>
      </c>
      <c r="L48" s="2" t="e">
        <f>NA()</f>
        <v>#N/A</v>
      </c>
      <c r="M48" s="2">
        <v>-773</v>
      </c>
    </row>
    <row r="49" spans="3:13" x14ac:dyDescent="0.3">
      <c r="C49" t="s">
        <v>135</v>
      </c>
      <c r="D49" t="s">
        <v>136</v>
      </c>
      <c r="E49" t="s">
        <v>137</v>
      </c>
      <c r="F49" s="1">
        <v>46918</v>
      </c>
      <c r="G49" t="s">
        <v>14</v>
      </c>
      <c r="H49" t="s">
        <v>92</v>
      </c>
      <c r="I49" s="19">
        <f>_xlfn.IFNA([1]!EPD_Database[[#This Row],[A1 GWP-biogenic]],[1]!EPD_Database[[#This Row],[A1-A3 GWP-biogenic]])</f>
        <v>-768</v>
      </c>
      <c r="J49" s="2">
        <v>-768</v>
      </c>
      <c r="K49" s="2">
        <v>1.9599999999999999E-2</v>
      </c>
      <c r="L49" s="2">
        <v>1.6</v>
      </c>
      <c r="M49" s="2">
        <f>EPD_Database[[#This Row],[A1 GWP-biogenic]]+EPD_Database[[#This Row],[A2 GWP-biogenic]]+EPD_Database[[#This Row],[A3 GWP-biogenic]]</f>
        <v>-766.38040000000001</v>
      </c>
    </row>
    <row r="50" spans="3:13" x14ac:dyDescent="0.3">
      <c r="C50" s="6" t="s">
        <v>144</v>
      </c>
      <c r="D50" t="s">
        <v>147</v>
      </c>
      <c r="E50" t="s">
        <v>148</v>
      </c>
      <c r="F50" s="1">
        <v>46044</v>
      </c>
      <c r="G50" t="s">
        <v>14</v>
      </c>
      <c r="H50" s="3" t="s">
        <v>92</v>
      </c>
      <c r="I50" s="19">
        <f>_xlfn.IFNA([1]!EPD_Database[[#This Row],[A1 GWP-biogenic]],[1]!EPD_Database[[#This Row],[A1-A3 GWP-biogenic]])</f>
        <v>-876</v>
      </c>
      <c r="J50" s="2">
        <v>-876</v>
      </c>
      <c r="K50" s="2">
        <v>1.35</v>
      </c>
      <c r="L50" s="2">
        <v>102</v>
      </c>
      <c r="M50" s="2">
        <v>-773</v>
      </c>
    </row>
    <row r="51" spans="3:13" x14ac:dyDescent="0.3">
      <c r="C51" s="4" t="s">
        <v>143</v>
      </c>
      <c r="D51" t="s">
        <v>149</v>
      </c>
      <c r="E51" t="s">
        <v>150</v>
      </c>
      <c r="F51" s="1">
        <v>46187</v>
      </c>
      <c r="G51" t="s">
        <v>14</v>
      </c>
      <c r="H51" s="3" t="s">
        <v>92</v>
      </c>
      <c r="I51" s="19">
        <f>_xlfn.IFNA([1]!EPD_Database[[#This Row],[A1 GWP-biogenic]],[1]!EPD_Database[[#This Row],[A1-A3 GWP-biogenic]])</f>
        <v>-890</v>
      </c>
      <c r="J51" s="2" t="e">
        <f>NA()</f>
        <v>#N/A</v>
      </c>
      <c r="K51" s="2" t="e">
        <f>NA()</f>
        <v>#N/A</v>
      </c>
      <c r="L51" s="2" t="e">
        <f>NA()</f>
        <v>#N/A</v>
      </c>
      <c r="M51" s="2">
        <v>-890</v>
      </c>
    </row>
    <row r="52" spans="3:13" x14ac:dyDescent="0.3">
      <c r="C52" s="4" t="s">
        <v>146</v>
      </c>
      <c r="D52" t="s">
        <v>151</v>
      </c>
      <c r="E52" t="s">
        <v>152</v>
      </c>
      <c r="F52" s="1">
        <v>45938</v>
      </c>
      <c r="G52" t="s">
        <v>14</v>
      </c>
      <c r="H52" t="s">
        <v>92</v>
      </c>
      <c r="I52" s="19">
        <f>_xlfn.IFNA([1]!EPD_Database[[#This Row],[A1 GWP-biogenic]],[1]!EPD_Database[[#This Row],[A1-A3 GWP-biogenic]])</f>
        <v>-198.4</v>
      </c>
      <c r="J52" s="2" t="e">
        <f>NA()</f>
        <v>#N/A</v>
      </c>
      <c r="K52" s="2" t="e">
        <f>NA()</f>
        <v>#N/A</v>
      </c>
      <c r="L52" s="2" t="e">
        <f>NA()</f>
        <v>#N/A</v>
      </c>
      <c r="M52" s="2">
        <v>-198.4</v>
      </c>
    </row>
    <row r="53" spans="3:13" x14ac:dyDescent="0.3">
      <c r="C53" s="4" t="s">
        <v>139</v>
      </c>
      <c r="D53" t="s">
        <v>153</v>
      </c>
      <c r="E53" t="s">
        <v>154</v>
      </c>
      <c r="F53" s="1">
        <v>46236</v>
      </c>
      <c r="G53" t="s">
        <v>14</v>
      </c>
      <c r="H53" t="s">
        <v>92</v>
      </c>
      <c r="I53" s="19">
        <f>_xlfn.IFNA([1]!EPD_Database[[#This Row],[A1 GWP-biogenic]],[1]!EPD_Database[[#This Row],[A1-A3 GWP-biogenic]])</f>
        <v>-753</v>
      </c>
      <c r="J53" s="2" t="e">
        <f>NA()</f>
        <v>#N/A</v>
      </c>
      <c r="K53" s="2" t="e">
        <f>NA()</f>
        <v>#N/A</v>
      </c>
      <c r="L53" s="2" t="e">
        <f>NA()</f>
        <v>#N/A</v>
      </c>
      <c r="M53" s="2">
        <v>-753</v>
      </c>
    </row>
    <row r="54" spans="3:13" x14ac:dyDescent="0.3">
      <c r="C54" s="4" t="s">
        <v>141</v>
      </c>
      <c r="D54" t="s">
        <v>155</v>
      </c>
      <c r="E54" t="s">
        <v>156</v>
      </c>
      <c r="F54" s="1">
        <v>46718</v>
      </c>
      <c r="G54" t="s">
        <v>14</v>
      </c>
      <c r="H54">
        <v>60</v>
      </c>
      <c r="I54" s="19">
        <f>_xlfn.IFNA([1]!EPD_Database[[#This Row],[A1 GWP-biogenic]],[1]!EPD_Database[[#This Row],[A1-A3 GWP-biogenic]])</f>
        <v>-742</v>
      </c>
      <c r="J54" s="2" t="e">
        <f>NA()</f>
        <v>#N/A</v>
      </c>
      <c r="K54" s="2" t="e">
        <f>NA()</f>
        <v>#N/A</v>
      </c>
      <c r="L54" s="2" t="e">
        <f>NA()</f>
        <v>#N/A</v>
      </c>
      <c r="M54" s="2">
        <v>-742</v>
      </c>
    </row>
    <row r="55" spans="3:13" x14ac:dyDescent="0.3">
      <c r="C55" s="4" t="s">
        <v>140</v>
      </c>
      <c r="D55" t="s">
        <v>153</v>
      </c>
      <c r="E55" t="s">
        <v>157</v>
      </c>
      <c r="F55" s="1">
        <v>46236</v>
      </c>
      <c r="G55" t="s">
        <v>14</v>
      </c>
      <c r="H55" t="s">
        <v>92</v>
      </c>
      <c r="I55" s="19">
        <f>_xlfn.IFNA([1]!EPD_Database[[#This Row],[A1 GWP-biogenic]],[1]!EPD_Database[[#This Row],[A1-A3 GWP-biogenic]])</f>
        <v>-753</v>
      </c>
      <c r="J55" s="2" t="e">
        <f>NA()</f>
        <v>#N/A</v>
      </c>
      <c r="K55" s="2" t="e">
        <f>NA()</f>
        <v>#N/A</v>
      </c>
      <c r="L55" s="2" t="e">
        <f>NA()</f>
        <v>#N/A</v>
      </c>
      <c r="M55" s="2">
        <v>-753</v>
      </c>
    </row>
    <row r="56" spans="3:13" x14ac:dyDescent="0.3">
      <c r="C56" s="4" t="s">
        <v>142</v>
      </c>
      <c r="D56" t="s">
        <v>155</v>
      </c>
      <c r="E56" t="s">
        <v>158</v>
      </c>
      <c r="F56" s="1">
        <v>46718</v>
      </c>
      <c r="G56" t="s">
        <v>14</v>
      </c>
      <c r="H56">
        <v>60</v>
      </c>
      <c r="I56" s="19">
        <f>_xlfn.IFNA([1]!EPD_Database[[#This Row],[A1 GWP-biogenic]],[1]!EPD_Database[[#This Row],[A1-A3 GWP-biogenic]])</f>
        <v>-742</v>
      </c>
      <c r="J56" s="2" t="e">
        <f>NA()</f>
        <v>#N/A</v>
      </c>
      <c r="K56" s="2" t="e">
        <f>NA()</f>
        <v>#N/A</v>
      </c>
      <c r="L56" s="2" t="e">
        <f>NA()</f>
        <v>#N/A</v>
      </c>
      <c r="M56" s="2">
        <v>-742</v>
      </c>
    </row>
    <row r="57" spans="3:13" x14ac:dyDescent="0.3">
      <c r="C57" s="4" t="s">
        <v>145</v>
      </c>
      <c r="D57" t="s">
        <v>159</v>
      </c>
      <c r="E57" t="s">
        <v>160</v>
      </c>
      <c r="F57" s="1">
        <v>45868</v>
      </c>
      <c r="G57" t="s">
        <v>5</v>
      </c>
      <c r="H57" t="s">
        <v>92</v>
      </c>
      <c r="I57" s="19">
        <f>_xlfn.IFNA([1]!EPD_Database[[#This Row],[A1 GWP-biogenic]],[1]!EPD_Database[[#This Row],[A1-A3 GWP-biogenic]])</f>
        <v>-5.32</v>
      </c>
      <c r="J57" s="2" t="e">
        <f>NA()</f>
        <v>#N/A</v>
      </c>
      <c r="K57" s="2" t="e">
        <f>NA()</f>
        <v>#N/A</v>
      </c>
      <c r="L57" s="2" t="e">
        <f>NA()</f>
        <v>#N/A</v>
      </c>
      <c r="M57" s="2">
        <v>-5.32</v>
      </c>
    </row>
    <row r="58" spans="3:13" x14ac:dyDescent="0.3">
      <c r="C58" s="6" t="s">
        <v>162</v>
      </c>
      <c r="D58" t="s">
        <v>161</v>
      </c>
      <c r="E58" t="s">
        <v>163</v>
      </c>
      <c r="F58" s="1">
        <v>46844</v>
      </c>
      <c r="G58" t="s">
        <v>5</v>
      </c>
      <c r="H58" s="3">
        <v>1</v>
      </c>
      <c r="I58" s="5">
        <f>_xlfn.IFNA([1]!EPD_Database[[#This Row],[A1 GWP-biogenic]],[1]!EPD_Database[[#This Row],[A1-A3 GWP-biogenic]])</f>
        <v>-4.17</v>
      </c>
      <c r="J58" s="2" t="e">
        <f>NA()</f>
        <v>#N/A</v>
      </c>
      <c r="K58" s="2" t="e">
        <f>NA()</f>
        <v>#N/A</v>
      </c>
      <c r="L58" s="2" t="e">
        <f>NA()</f>
        <v>#N/A</v>
      </c>
      <c r="M58" s="2">
        <v>-4.17</v>
      </c>
    </row>
    <row r="59" spans="3:13" x14ac:dyDescent="0.3">
      <c r="C59" s="6" t="s">
        <v>138</v>
      </c>
      <c r="D59" t="s">
        <v>164</v>
      </c>
      <c r="E59" t="s">
        <v>165</v>
      </c>
      <c r="F59" s="1">
        <v>46676</v>
      </c>
      <c r="G59" s="3" t="s">
        <v>14</v>
      </c>
      <c r="H59" s="3" t="s">
        <v>92</v>
      </c>
      <c r="I59" s="5">
        <f>_xlfn.IFNA([1]!EPD_Database[[#This Row],[A1 GWP-biogenic]],[1]!EPD_Database[[#This Row],[A1-A3 GWP-biogenic]])</f>
        <v>-3.58</v>
      </c>
      <c r="J59" s="2" t="e">
        <f>NA()</f>
        <v>#N/A</v>
      </c>
      <c r="K59" s="2" t="e">
        <f>NA()</f>
        <v>#N/A</v>
      </c>
      <c r="L59" s="2" t="e">
        <f>NA()</f>
        <v>#N/A</v>
      </c>
      <c r="M59" s="2">
        <v>-3.58</v>
      </c>
    </row>
    <row r="60" spans="3:13" x14ac:dyDescent="0.3">
      <c r="C60" t="s">
        <v>411</v>
      </c>
      <c r="D60" t="s">
        <v>409</v>
      </c>
      <c r="E60" t="s">
        <v>410</v>
      </c>
      <c r="F60" s="1">
        <v>46850</v>
      </c>
      <c r="G60" t="s">
        <v>5</v>
      </c>
      <c r="H60">
        <v>60</v>
      </c>
      <c r="I60" s="5">
        <f>_xlfn.IFNA([1]!EPD_Database[[#This Row],[A1 GWP-biogenic]],[1]!EPD_Database[[#This Row],[A1-A3 GWP-biogenic]])</f>
        <v>-7.0339999999999998</v>
      </c>
      <c r="J60" s="2" t="e">
        <f>NA()</f>
        <v>#N/A</v>
      </c>
      <c r="K60" s="2" t="e">
        <f>NA()</f>
        <v>#N/A</v>
      </c>
      <c r="L60" s="2" t="e">
        <f>NA()</f>
        <v>#N/A</v>
      </c>
      <c r="M60" s="2">
        <v>-7.0339999999999998</v>
      </c>
    </row>
    <row r="61" spans="3:13" x14ac:dyDescent="0.3">
      <c r="C61" t="s">
        <v>421</v>
      </c>
      <c r="D61" t="s">
        <v>420</v>
      </c>
      <c r="E61" t="s">
        <v>419</v>
      </c>
      <c r="F61" s="1">
        <v>45527</v>
      </c>
      <c r="G61" t="s">
        <v>5</v>
      </c>
      <c r="H61" t="s">
        <v>92</v>
      </c>
      <c r="I61" s="5">
        <f>_xlfn.IFNA([1]!EPD_Database[[#This Row],[A1 GWP-biogenic]],[1]!EPD_Database[[#This Row],[A1-A3 GWP-biogenic]])</f>
        <v>-9.0719999999999992</v>
      </c>
      <c r="J61" s="2">
        <v>-9.0719999999999992</v>
      </c>
      <c r="K61" s="2" t="e">
        <f>NA()</f>
        <v>#N/A</v>
      </c>
      <c r="L61" s="2" t="e">
        <f>NA()</f>
        <v>#N/A</v>
      </c>
      <c r="M61" s="2" t="e">
        <f>NA()</f>
        <v>#N/A</v>
      </c>
    </row>
    <row r="62" spans="3:13" x14ac:dyDescent="0.3">
      <c r="C62" t="s">
        <v>423</v>
      </c>
      <c r="D62" t="s">
        <v>420</v>
      </c>
      <c r="E62" t="s">
        <v>422</v>
      </c>
      <c r="F62" s="1">
        <v>45527</v>
      </c>
      <c r="G62" t="s">
        <v>5</v>
      </c>
      <c r="H62" t="s">
        <v>92</v>
      </c>
      <c r="I62" s="5">
        <f>_xlfn.IFNA([1]!EPD_Database[[#This Row],[A1 GWP-biogenic]],[1]!EPD_Database[[#This Row],[A1-A3 GWP-biogenic]])</f>
        <v>-15.46</v>
      </c>
      <c r="J62" s="2">
        <v>-15.46</v>
      </c>
      <c r="K62" s="2" t="e">
        <f>NA()</f>
        <v>#N/A</v>
      </c>
      <c r="L62" s="2" t="e">
        <f>NA()</f>
        <v>#N/A</v>
      </c>
      <c r="M62" s="2" t="e">
        <f>NA()</f>
        <v>#N/A</v>
      </c>
    </row>
    <row r="63" spans="3:13" x14ac:dyDescent="0.3">
      <c r="C63" s="4" t="s">
        <v>450</v>
      </c>
      <c r="D63" t="s">
        <v>451</v>
      </c>
      <c r="E63" t="s">
        <v>455</v>
      </c>
      <c r="F63" s="1">
        <v>46861</v>
      </c>
      <c r="G63" t="s">
        <v>5</v>
      </c>
      <c r="H63">
        <v>30</v>
      </c>
      <c r="I63" s="5">
        <f>_xlfn.IFNA([1]!EPD_Database[[#This Row],[A1 GWP-biogenic]],[1]!EPD_Database[[#This Row],[A1-A3 GWP-biogenic]])</f>
        <v>-24.7</v>
      </c>
      <c r="J63" s="2" t="e">
        <f>NA()</f>
        <v>#N/A</v>
      </c>
      <c r="K63" s="2" t="e">
        <f>NA()</f>
        <v>#N/A</v>
      </c>
      <c r="L63" s="2" t="e">
        <f>NA()</f>
        <v>#N/A</v>
      </c>
      <c r="M63" s="2">
        <v>-24.7</v>
      </c>
    </row>
    <row r="64" spans="3:13" x14ac:dyDescent="0.3">
      <c r="C64" s="6" t="s">
        <v>452</v>
      </c>
      <c r="D64" t="s">
        <v>451</v>
      </c>
      <c r="E64" t="s">
        <v>454</v>
      </c>
      <c r="F64" s="1">
        <v>46861</v>
      </c>
      <c r="G64" t="s">
        <v>5</v>
      </c>
      <c r="H64">
        <v>30</v>
      </c>
      <c r="I64" s="5">
        <f>_xlfn.IFNA([1]!EPD_Database[[#This Row],[A1 GWP-biogenic]],[1]!EPD_Database[[#This Row],[A1-A3 GWP-biogenic]])</f>
        <v>-29.7</v>
      </c>
      <c r="J64" s="2" t="e">
        <f>NA()</f>
        <v>#N/A</v>
      </c>
      <c r="K64" s="2" t="e">
        <f>NA()</f>
        <v>#N/A</v>
      </c>
      <c r="L64" s="2" t="e">
        <f>NA()</f>
        <v>#N/A</v>
      </c>
      <c r="M64" s="2">
        <v>-29.7</v>
      </c>
    </row>
    <row r="65" spans="1:13" x14ac:dyDescent="0.3">
      <c r="C65" s="6" t="s">
        <v>456</v>
      </c>
      <c r="D65" t="s">
        <v>451</v>
      </c>
      <c r="E65" t="s">
        <v>453</v>
      </c>
      <c r="F65" s="1">
        <v>46861</v>
      </c>
      <c r="G65" t="s">
        <v>5</v>
      </c>
      <c r="H65">
        <v>30</v>
      </c>
      <c r="I65" s="5">
        <f>_xlfn.IFNA([1]!EPD_Database[[#This Row],[A1 GWP-biogenic]],[1]!EPD_Database[[#This Row],[A1-A3 GWP-biogenic]])</f>
        <v>-31.8</v>
      </c>
      <c r="J65" s="2" t="e">
        <f>NA()</f>
        <v>#N/A</v>
      </c>
      <c r="K65" s="2" t="e">
        <f>NA()</f>
        <v>#N/A</v>
      </c>
      <c r="L65" s="2" t="e">
        <f>NA()</f>
        <v>#N/A</v>
      </c>
      <c r="M65" s="2">
        <v>-31.8</v>
      </c>
    </row>
    <row r="66" spans="1:13" x14ac:dyDescent="0.3">
      <c r="C66" s="6" t="s">
        <v>459</v>
      </c>
      <c r="D66" t="s">
        <v>457</v>
      </c>
      <c r="E66" t="s">
        <v>458</v>
      </c>
      <c r="F66" s="1">
        <v>46547</v>
      </c>
      <c r="G66" t="s">
        <v>5</v>
      </c>
      <c r="H66">
        <v>75</v>
      </c>
      <c r="I66" s="5">
        <f>_xlfn.IFNA([1]!EPD_Database[[#This Row],[A1 GWP-biogenic]],[1]!EPD_Database[[#This Row],[A1-A3 GWP-biogenic]])</f>
        <v>19.690000000000001</v>
      </c>
      <c r="J66" s="2" t="e">
        <f>NA()</f>
        <v>#N/A</v>
      </c>
      <c r="K66" s="2" t="e">
        <f>NA()</f>
        <v>#N/A</v>
      </c>
      <c r="L66" s="2" t="e">
        <f>NA()</f>
        <v>#N/A</v>
      </c>
      <c r="M66" s="2">
        <v>19.690000000000001</v>
      </c>
    </row>
    <row r="67" spans="1:13" x14ac:dyDescent="0.3">
      <c r="C67" t="s">
        <v>460</v>
      </c>
      <c r="D67" t="s">
        <v>461</v>
      </c>
      <c r="E67" t="s">
        <v>462</v>
      </c>
      <c r="F67" s="1">
        <v>45844</v>
      </c>
      <c r="G67" t="s">
        <v>5</v>
      </c>
      <c r="H67" t="s">
        <v>92</v>
      </c>
      <c r="I67" s="5">
        <f>_xlfn.IFNA([1]!EPD_Database[[#This Row],[A1 GWP-biogenic]],[1]!EPD_Database[[#This Row],[A1-A3 GWP-biogenic]])</f>
        <v>-2.95</v>
      </c>
      <c r="J67" s="2" t="e">
        <f>NA()</f>
        <v>#N/A</v>
      </c>
      <c r="K67" s="2" t="e">
        <f>NA()</f>
        <v>#N/A</v>
      </c>
      <c r="L67" s="2" t="e">
        <f>NA()</f>
        <v>#N/A</v>
      </c>
      <c r="M67" s="2">
        <v>-2.95</v>
      </c>
    </row>
    <row r="68" spans="1:13" x14ac:dyDescent="0.3">
      <c r="C68" t="s">
        <v>463</v>
      </c>
      <c r="D68" t="s">
        <v>464</v>
      </c>
      <c r="E68" t="s">
        <v>465</v>
      </c>
      <c r="F68" s="1">
        <v>46460</v>
      </c>
      <c r="G68" t="s">
        <v>5</v>
      </c>
      <c r="H68">
        <v>50</v>
      </c>
      <c r="I68" s="5">
        <f>_xlfn.IFNA([1]!EPD_Database[[#This Row],[A1 GWP-biogenic]],[1]!EPD_Database[[#This Row],[A1-A3 GWP-biogenic]])</f>
        <v>-31.84</v>
      </c>
      <c r="J68" s="2" t="e">
        <f>NA()</f>
        <v>#N/A</v>
      </c>
      <c r="K68" s="2" t="e">
        <f>NA()</f>
        <v>#N/A</v>
      </c>
      <c r="L68" s="2" t="e">
        <f>NA()</f>
        <v>#N/A</v>
      </c>
      <c r="M68">
        <v>-31.84</v>
      </c>
    </row>
    <row r="69" spans="1:13" x14ac:dyDescent="0.3">
      <c r="C69" t="s">
        <v>473</v>
      </c>
      <c r="D69" t="s">
        <v>474</v>
      </c>
      <c r="E69" t="s">
        <v>475</v>
      </c>
      <c r="F69" s="1">
        <v>47300</v>
      </c>
      <c r="G69" t="s">
        <v>5</v>
      </c>
      <c r="H69">
        <v>75</v>
      </c>
      <c r="I69" s="5">
        <f>_xlfn.IFNA([1]!EPD_Database[[#This Row],[A1 GWP-biogenic]],[1]!EPD_Database[[#This Row],[A1-A3 GWP-biogenic]])</f>
        <v>19.8</v>
      </c>
      <c r="J69" s="2" t="e">
        <f>NA()</f>
        <v>#N/A</v>
      </c>
      <c r="K69" s="2" t="e">
        <f>NA()</f>
        <v>#N/A</v>
      </c>
      <c r="L69" s="2" t="e">
        <f>NA()</f>
        <v>#N/A</v>
      </c>
      <c r="M69" s="2">
        <v>19.8</v>
      </c>
    </row>
    <row r="70" spans="1:13" x14ac:dyDescent="0.3">
      <c r="C70" t="s">
        <v>495</v>
      </c>
      <c r="D70" t="s">
        <v>494</v>
      </c>
      <c r="E70" t="s">
        <v>8</v>
      </c>
      <c r="F70" s="1">
        <v>47420</v>
      </c>
      <c r="G70" t="s">
        <v>14</v>
      </c>
      <c r="H70">
        <v>75</v>
      </c>
      <c r="I70" s="5">
        <v>-732.2</v>
      </c>
      <c r="J70" s="2"/>
      <c r="K70" s="2"/>
      <c r="L70" s="2"/>
      <c r="M70" s="2">
        <v>-738</v>
      </c>
    </row>
    <row r="71" spans="1:13" x14ac:dyDescent="0.3">
      <c r="A71" s="164"/>
      <c r="B71" s="164"/>
      <c r="C71" t="s">
        <v>499</v>
      </c>
      <c r="D71" s="165" t="s">
        <v>497</v>
      </c>
      <c r="E71" s="165" t="s">
        <v>498</v>
      </c>
      <c r="F71" t="s">
        <v>500</v>
      </c>
      <c r="G71" s="165" t="s">
        <v>14</v>
      </c>
      <c r="H71" s="165" t="s">
        <v>92</v>
      </c>
      <c r="I71" s="5">
        <f>-1.82*40</f>
        <v>-72.8</v>
      </c>
      <c r="J71" s="2" t="e">
        <f>NA()</f>
        <v>#N/A</v>
      </c>
      <c r="K71" s="2" t="e">
        <f>NA()</f>
        <v>#N/A</v>
      </c>
      <c r="L71" s="2" t="e">
        <f>NA()</f>
        <v>#N/A</v>
      </c>
      <c r="M71" s="5">
        <f>-1.82*40</f>
        <v>-72.8</v>
      </c>
    </row>
  </sheetData>
  <sheetProtection formatCells="0" formatColumns="0" formatRows="0" insertColumns="0" insertRows="0" insertHyperlinks="0" deleteColumns="0" deleteRows="0" sort="0" autoFilter="0" pivotTables="0"/>
  <mergeCells count="1">
    <mergeCell ref="G1:M1"/>
  </mergeCells>
  <phoneticPr fontId="7" type="noConversion"/>
  <conditionalFormatting sqref="C3:C60">
    <cfRule type="duplicateValues" dxfId="16" priority="51"/>
  </conditionalFormatting>
  <conditionalFormatting sqref="C3:M60">
    <cfRule type="expression" dxfId="15" priority="65">
      <formula>$I3*-1&lt;(#REF!+#REF!)</formula>
    </cfRule>
    <cfRule type="containsBlanks" dxfId="14" priority="66">
      <formula>LEN(TRIM(C3))=0</formula>
    </cfRule>
  </conditionalFormatting>
  <conditionalFormatting sqref="J63:J69">
    <cfRule type="expression" dxfId="13" priority="11">
      <formula>$I63*-1&lt;(#REF!+#REF!)</formula>
    </cfRule>
    <cfRule type="containsBlanks" dxfId="12" priority="12">
      <formula>LEN(TRIM(J63))=0</formula>
    </cfRule>
  </conditionalFormatting>
  <conditionalFormatting sqref="K63:K69">
    <cfRule type="expression" dxfId="11" priority="9">
      <formula>$I63*-1&lt;(#REF!+#REF!)</formula>
    </cfRule>
    <cfRule type="containsBlanks" dxfId="10" priority="10">
      <formula>LEN(TRIM(K63))=0</formula>
    </cfRule>
  </conditionalFormatting>
  <conditionalFormatting sqref="K61:M62">
    <cfRule type="expression" dxfId="9" priority="19">
      <formula>$I61*-1&lt;(#REF!+#REF!)</formula>
    </cfRule>
    <cfRule type="containsBlanks" dxfId="8" priority="20">
      <formula>LEN(TRIM(K61))=0</formula>
    </cfRule>
  </conditionalFormatting>
  <conditionalFormatting sqref="L63:L69">
    <cfRule type="expression" dxfId="7" priority="7">
      <formula>$I63*-1&lt;(#REF!+#REF!)</formula>
    </cfRule>
    <cfRule type="containsBlanks" dxfId="6" priority="8">
      <formula>LEN(TRIM(L63))=0</formula>
    </cfRule>
  </conditionalFormatting>
  <conditionalFormatting sqref="L71">
    <cfRule type="expression" dxfId="5" priority="5">
      <formula>$I71*-1&lt;(#REF!+#REF!)</formula>
    </cfRule>
    <cfRule type="containsBlanks" dxfId="4" priority="6">
      <formula>LEN(TRIM(L71))=0</formula>
    </cfRule>
  </conditionalFormatting>
  <conditionalFormatting sqref="K71">
    <cfRule type="expression" dxfId="3" priority="3">
      <formula>$I71*-1&lt;(#REF!+#REF!)</formula>
    </cfRule>
    <cfRule type="containsBlanks" dxfId="2" priority="4">
      <formula>LEN(TRIM(K71))=0</formula>
    </cfRule>
  </conditionalFormatting>
  <conditionalFormatting sqref="J71">
    <cfRule type="expression" dxfId="1" priority="1">
      <formula>$I71*-1&lt;(#REF!+#REF!)</formula>
    </cfRule>
    <cfRule type="containsBlanks" dxfId="0" priority="2">
      <formula>LEN(TRIM(J71))=0</formula>
    </cfRule>
  </conditionalFormatting>
  <hyperlinks>
    <hyperlink ref="C3" r:id="rId1" xr:uid="{AAE423E5-A80D-4029-AAD0-6FA0CF8A362E}"/>
    <hyperlink ref="C5" r:id="rId2" xr:uid="{DCF75235-97AB-45BB-8D57-42C4FA4C7C92}"/>
    <hyperlink ref="C6" r:id="rId3" xr:uid="{E5412855-6010-4C72-B22C-093CD70FE5E5}"/>
    <hyperlink ref="C7" r:id="rId4" display="S-P-01730" xr:uid="{A6A4911B-0701-433A-8465-BF3461989B09}"/>
    <hyperlink ref="C8" r:id="rId5" xr:uid="{613FA927-9F3E-466C-8698-E1F68E96F0AB}"/>
    <hyperlink ref="C9" r:id="rId6" xr:uid="{9BEC513B-0DE0-4433-98A4-85CC7D388BEB}"/>
    <hyperlink ref="C10" r:id="rId7" xr:uid="{807100D3-66FF-4063-899C-845E93CDCDC2}"/>
    <hyperlink ref="C11" r:id="rId8" xr:uid="{2B2036CF-FB6D-426F-809B-C932939BB238}"/>
    <hyperlink ref="C12" r:id="rId9" xr:uid="{3AB9AB2B-FF3B-44FD-8021-BC0C0D4B3D8D}"/>
    <hyperlink ref="C13" r:id="rId10" display="S-P-01732" xr:uid="{63F9E860-BDAD-41B9-92B4-C7FE47F75EEA}"/>
    <hyperlink ref="C14" r:id="rId11" xr:uid="{E4DADD2A-5D4A-45F9-8D10-85B0B255050B}"/>
    <hyperlink ref="C15" r:id="rId12" xr:uid="{D4887A95-E696-494F-AEEC-11FEC88CB768}"/>
    <hyperlink ref="C16" r:id="rId13" xr:uid="{8A2F3C17-F7D7-4E58-AD5C-BCDF1E75FC4F}"/>
    <hyperlink ref="C17" r:id="rId14" xr:uid="{E1D78807-2504-4431-8BFD-9F51EE701A6B}"/>
    <hyperlink ref="C18" r:id="rId15" xr:uid="{A9B97CAD-91FC-4492-9555-AD757650C3E8}"/>
    <hyperlink ref="C19" r:id="rId16" xr:uid="{462658FD-2271-4129-9319-3E46C679CD75}"/>
    <hyperlink ref="C20" r:id="rId17" xr:uid="{09F3BEF0-3258-43C8-99A6-7D7FFCFCFFC3}"/>
    <hyperlink ref="C21" r:id="rId18" xr:uid="{40AC6D9B-E9B2-477D-87EB-FCA4CED92E4E}"/>
    <hyperlink ref="C22" r:id="rId19" xr:uid="{D8E498D6-1556-4245-BA88-07A574405DC3}"/>
    <hyperlink ref="C23" r:id="rId20" xr:uid="{EC667AF2-C2C2-4E73-95EF-DADB34410F34}"/>
    <hyperlink ref="C24" r:id="rId21" xr:uid="{20F07B5A-603E-451F-A72E-07C29A975E01}"/>
    <hyperlink ref="C25" r:id="rId22" xr:uid="{DA8AD799-0F9D-4D12-B8B7-009F0660C33A}"/>
    <hyperlink ref="C26" r:id="rId23" xr:uid="{A423018D-CFD9-4329-8000-90C7A9B60D8E}"/>
    <hyperlink ref="C27" r:id="rId24" xr:uid="{6AF759F0-B55F-4FB0-829E-598F37149B75}"/>
    <hyperlink ref="C28" r:id="rId25" xr:uid="{2A483741-9868-4E41-BD26-5E159D070E18}"/>
    <hyperlink ref="C29" r:id="rId26" xr:uid="{C278A451-F6EB-4A4F-9A7A-6CB1560FE1F6}"/>
    <hyperlink ref="C30" r:id="rId27" xr:uid="{B261381A-6016-4ABC-B515-6F051574E570}"/>
    <hyperlink ref="C31" r:id="rId28" xr:uid="{EF588E7D-1540-4AED-847C-CC60FA3FD392}"/>
    <hyperlink ref="C35" r:id="rId29" xr:uid="{EFA97640-8292-47C3-B6F1-1FCF8381BCB7}"/>
    <hyperlink ref="C36" r:id="rId30" xr:uid="{AB20435F-398F-4E2F-9BA3-36FBB7473F14}"/>
    <hyperlink ref="C38" r:id="rId31" xr:uid="{B6EC18BE-D6E0-4228-A3F0-9E380A2BD5E6}"/>
    <hyperlink ref="C40" r:id="rId32" xr:uid="{1F08B47C-C297-4077-A061-D271D43DDB4B}"/>
    <hyperlink ref="C41" r:id="rId33" xr:uid="{AF627FA5-4AFB-4CD0-A279-E6C8E4DAB388}"/>
    <hyperlink ref="C42" r:id="rId34" xr:uid="{7FE4D22B-2350-4030-AB95-E02347B6DE09}"/>
    <hyperlink ref="C43" r:id="rId35" xr:uid="{79195D7A-5C95-4B5D-B281-B5B7186FAFC7}"/>
    <hyperlink ref="C46" r:id="rId36" xr:uid="{ADB4F2ED-BB6A-4B54-86CE-CD85526CF1E6}"/>
    <hyperlink ref="C4" r:id="rId37" xr:uid="{621489A0-1083-4C43-9977-4A3C79CFA75C}"/>
    <hyperlink ref="C47" r:id="rId38" xr:uid="{94448FCE-31B0-4235-9C37-A5B1F442EDD2}"/>
    <hyperlink ref="C48" r:id="rId39" xr:uid="{6CE081AC-EFFD-4D67-BC44-30DD707FDD2B}"/>
    <hyperlink ref="C32" r:id="rId40" xr:uid="{D777513D-E52A-4F7C-96E5-51210D968F76}"/>
    <hyperlink ref="C33" r:id="rId41" xr:uid="{12431783-0715-4327-B839-BA115AFD5359}"/>
    <hyperlink ref="C34" r:id="rId42" xr:uid="{0144552D-DB4E-4F34-82DE-7B425AA05522}"/>
    <hyperlink ref="C37" r:id="rId43" xr:uid="{506FE4D4-6DB5-4B57-82C9-56175745BFC0}"/>
    <hyperlink ref="C39" r:id="rId44" xr:uid="{9BCB3FDC-5409-4A53-99F1-B4B6226C8737}"/>
    <hyperlink ref="C44" r:id="rId45" xr:uid="{7A8D51FE-8AF0-48F0-BFCF-B0C4E98EF821}"/>
    <hyperlink ref="C45" r:id="rId46" xr:uid="{C576E1A1-A339-4729-B042-76F24A6ACA20}"/>
    <hyperlink ref="C50" r:id="rId47" xr:uid="{98F6D95E-7DB9-41C3-8D51-6ABBC6E826C1}"/>
    <hyperlink ref="C51" r:id="rId48" xr:uid="{6044AEC4-E8B8-4EF9-8A78-223F9966B5AB}"/>
    <hyperlink ref="C52" r:id="rId49" xr:uid="{D16A4714-CE49-4DDB-933C-C865612EF50C}"/>
    <hyperlink ref="C53" r:id="rId50" xr:uid="{292A343E-7A6C-413B-B2DA-5C9661F87C18}"/>
    <hyperlink ref="C54" r:id="rId51" xr:uid="{CBFB50BF-302E-4627-BE36-8B193CB64D63}"/>
    <hyperlink ref="C55" r:id="rId52" xr:uid="{77DBCA21-C4F5-4449-949F-40B85D860466}"/>
    <hyperlink ref="C56" r:id="rId53" xr:uid="{3DB3E71A-6125-4FA5-AF2F-C4387B8F6F9E}"/>
    <hyperlink ref="C57" r:id="rId54" xr:uid="{CA413EF6-5F07-4A46-A749-701924F0AD7F}"/>
    <hyperlink ref="C58" r:id="rId55" xr:uid="{970D9124-6001-4A32-87BD-9D954D700CC7}"/>
    <hyperlink ref="C59" r:id="rId56" xr:uid="{FF7149CA-9694-429C-AC52-B0CFE8AA5CF4}"/>
    <hyperlink ref="C63" r:id="rId57" xr:uid="{E20EBF8A-7C67-4058-8533-0B68A026B089}"/>
    <hyperlink ref="C64" r:id="rId58" xr:uid="{B737936D-C3FE-42BF-A94B-6822B70BA3DF}"/>
    <hyperlink ref="C65" r:id="rId59" xr:uid="{B2159D47-D7E5-4663-9482-E9365085CA67}"/>
    <hyperlink ref="C66" r:id="rId60" xr:uid="{B1AAE6F6-7DAE-4E0F-9548-7708CB30F6E1}"/>
  </hyperlinks>
  <pageMargins left="0.7" right="0.7" top="0.75" bottom="0.75" header="0.3" footer="0.3"/>
  <legacyDrawing r:id="rId61"/>
  <tableParts count="1">
    <tablePart r:id="rId6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59999-005C-4709-A555-A02CD1008D37}">
  <sheetPr>
    <tabColor theme="1"/>
  </sheetPr>
  <dimension ref="A1:S114"/>
  <sheetViews>
    <sheetView zoomScale="111" workbookViewId="0">
      <selection activeCell="U7" sqref="U7"/>
    </sheetView>
  </sheetViews>
  <sheetFormatPr defaultRowHeight="14.4" x14ac:dyDescent="0.3"/>
  <cols>
    <col min="1" max="1" width="41.33203125" bestFit="1" customWidth="1"/>
    <col min="2" max="2" width="18.5546875" style="7" bestFit="1" customWidth="1"/>
    <col min="3" max="3" width="15.6640625" style="35" customWidth="1"/>
    <col min="4" max="4" width="4.33203125" style="35" bestFit="1" customWidth="1"/>
    <col min="5" max="5" width="16.5546875" style="38" customWidth="1"/>
    <col min="6" max="7" width="10.109375" style="38" customWidth="1"/>
    <col min="9" max="9" width="48.6640625" style="39" bestFit="1" customWidth="1"/>
    <col min="10" max="10" width="9.109375" customWidth="1"/>
    <col min="11" max="11" width="2" bestFit="1" customWidth="1"/>
    <col min="12" max="12" width="7.109375" bestFit="1" customWidth="1"/>
    <col min="13" max="13" width="1.6640625" customWidth="1"/>
    <col min="14" max="14" width="45.6640625" style="39" bestFit="1" customWidth="1"/>
    <col min="15" max="15" width="8.77734375" customWidth="1"/>
    <col min="16" max="16" width="2" bestFit="1" customWidth="1"/>
    <col min="17" max="17" width="7.109375" bestFit="1" customWidth="1"/>
  </cols>
  <sheetData>
    <row r="1" spans="1:19" ht="28.8" x14ac:dyDescent="0.3">
      <c r="A1" s="56" t="s">
        <v>448</v>
      </c>
      <c r="B1" s="57" t="s">
        <v>174</v>
      </c>
      <c r="C1" s="58" t="s">
        <v>469</v>
      </c>
      <c r="D1" s="59" t="s">
        <v>184</v>
      </c>
      <c r="E1" s="58" t="s">
        <v>470</v>
      </c>
      <c r="F1" s="60" t="s">
        <v>175</v>
      </c>
      <c r="G1" s="60" t="s">
        <v>176</v>
      </c>
      <c r="H1" s="32"/>
      <c r="I1" s="32" t="s">
        <v>331</v>
      </c>
      <c r="J1" s="61" t="s">
        <v>471</v>
      </c>
      <c r="K1" s="62" t="s">
        <v>184</v>
      </c>
      <c r="L1" s="61" t="s">
        <v>472</v>
      </c>
      <c r="M1" s="70"/>
      <c r="N1" s="32" t="s">
        <v>332</v>
      </c>
      <c r="O1" s="61" t="s">
        <v>471</v>
      </c>
      <c r="P1" s="62" t="s">
        <v>184</v>
      </c>
      <c r="Q1" s="68" t="s">
        <v>472</v>
      </c>
    </row>
    <row r="2" spans="1:19" x14ac:dyDescent="0.3">
      <c r="A2" t="s">
        <v>177</v>
      </c>
      <c r="B2" s="7">
        <v>390</v>
      </c>
      <c r="C2" s="34">
        <v>1.6500000000000001</v>
      </c>
      <c r="E2" s="36"/>
      <c r="F2" s="37" t="s">
        <v>178</v>
      </c>
      <c r="G2" s="36"/>
      <c r="H2" s="50"/>
      <c r="I2" s="39" t="s">
        <v>206</v>
      </c>
      <c r="J2" s="63">
        <v>1.8201333333333334</v>
      </c>
      <c r="K2" s="40" t="s">
        <v>184</v>
      </c>
      <c r="L2" s="64">
        <v>9.9000000000000008E-3</v>
      </c>
      <c r="M2" s="64"/>
      <c r="N2" s="39" t="s">
        <v>276</v>
      </c>
      <c r="O2" s="63">
        <v>1.7801666666666665</v>
      </c>
      <c r="P2" s="40" t="s">
        <v>184</v>
      </c>
      <c r="Q2" s="64">
        <v>3.6300000000000006E-2</v>
      </c>
      <c r="S2" s="65"/>
    </row>
    <row r="3" spans="1:19" x14ac:dyDescent="0.3">
      <c r="A3" t="s">
        <v>179</v>
      </c>
      <c r="B3" s="7">
        <v>1100</v>
      </c>
      <c r="C3" s="34">
        <v>1.6500000000000001</v>
      </c>
      <c r="F3" s="37" t="s">
        <v>178</v>
      </c>
      <c r="H3" s="51"/>
      <c r="I3" s="39" t="s">
        <v>333</v>
      </c>
      <c r="J3" s="63">
        <v>1.8091333333333335</v>
      </c>
      <c r="K3" s="40" t="s">
        <v>184</v>
      </c>
      <c r="L3" s="64">
        <v>1.9433333333333334E-2</v>
      </c>
      <c r="M3" s="64"/>
      <c r="N3" s="39" t="s">
        <v>200</v>
      </c>
      <c r="O3" s="63">
        <v>1.8362666666666667</v>
      </c>
      <c r="P3" s="40" t="s">
        <v>184</v>
      </c>
      <c r="Q3" s="64">
        <v>1.6499999999999997E-2</v>
      </c>
      <c r="S3" s="65"/>
    </row>
    <row r="4" spans="1:19" x14ac:dyDescent="0.3">
      <c r="A4" t="s">
        <v>180</v>
      </c>
      <c r="B4" s="7">
        <v>950</v>
      </c>
      <c r="C4" s="34">
        <v>1.6500000000000001</v>
      </c>
      <c r="F4" s="37" t="s">
        <v>178</v>
      </c>
      <c r="I4" s="39" t="s">
        <v>293</v>
      </c>
      <c r="J4" s="63">
        <v>1.7834666666666665</v>
      </c>
      <c r="K4" s="40" t="s">
        <v>184</v>
      </c>
      <c r="L4" s="64">
        <v>1.9066666666666666E-2</v>
      </c>
      <c r="M4" s="64"/>
      <c r="N4" s="39" t="s">
        <v>267</v>
      </c>
      <c r="O4" s="63">
        <v>1.9374666666666667</v>
      </c>
      <c r="P4" s="40" t="s">
        <v>184</v>
      </c>
      <c r="Q4" s="64">
        <v>2.0166666666666666E-2</v>
      </c>
      <c r="S4" s="65"/>
    </row>
    <row r="5" spans="1:19" x14ac:dyDescent="0.3">
      <c r="A5" t="s">
        <v>181</v>
      </c>
      <c r="B5" s="7">
        <v>785</v>
      </c>
      <c r="C5" s="34">
        <v>1.6500000000000001</v>
      </c>
      <c r="F5" s="37" t="s">
        <v>178</v>
      </c>
      <c r="I5" s="39" t="s">
        <v>305</v>
      </c>
      <c r="J5" s="63">
        <v>1.8084</v>
      </c>
      <c r="K5" s="40" t="s">
        <v>184</v>
      </c>
      <c r="L5" s="64">
        <v>6.9666666666666661E-3</v>
      </c>
      <c r="M5" s="64"/>
      <c r="N5" s="39" t="s">
        <v>291</v>
      </c>
      <c r="O5" s="63">
        <v>1.9117999999999997</v>
      </c>
      <c r="P5" s="40" t="s">
        <v>184</v>
      </c>
      <c r="Q5" s="64">
        <v>3.2266666666666673E-2</v>
      </c>
      <c r="S5" s="65"/>
    </row>
    <row r="6" spans="1:19" x14ac:dyDescent="0.3">
      <c r="A6" t="s">
        <v>182</v>
      </c>
      <c r="B6" s="7">
        <v>880</v>
      </c>
      <c r="C6" s="34">
        <v>1.6500000000000001</v>
      </c>
      <c r="F6" s="37" t="s">
        <v>178</v>
      </c>
      <c r="I6" s="39" t="s">
        <v>289</v>
      </c>
      <c r="J6" s="63">
        <v>1.7489999999999999</v>
      </c>
      <c r="K6" s="40" t="s">
        <v>184</v>
      </c>
      <c r="L6" s="64">
        <v>4.3999999999999994E-3</v>
      </c>
      <c r="M6" s="64"/>
      <c r="N6" s="39" t="s">
        <v>189</v>
      </c>
      <c r="O6" s="63">
        <v>1.7310333333333334</v>
      </c>
      <c r="P6" s="40" t="s">
        <v>184</v>
      </c>
      <c r="Q6" s="64">
        <v>1.2833333333333334E-2</v>
      </c>
      <c r="S6" s="65"/>
    </row>
    <row r="7" spans="1:19" x14ac:dyDescent="0.3">
      <c r="A7" s="39" t="s">
        <v>183</v>
      </c>
      <c r="B7" s="7">
        <v>675</v>
      </c>
      <c r="C7" s="35">
        <v>1.7702666666666669</v>
      </c>
      <c r="D7" s="40" t="s">
        <v>184</v>
      </c>
      <c r="E7" s="38">
        <v>1.3199999999999998E-2</v>
      </c>
      <c r="F7" s="4" t="s">
        <v>185</v>
      </c>
      <c r="G7" s="37" t="s">
        <v>186</v>
      </c>
      <c r="I7" s="39" t="s">
        <v>329</v>
      </c>
      <c r="J7" s="63">
        <v>1.6965666666666666</v>
      </c>
      <c r="K7" s="40" t="s">
        <v>184</v>
      </c>
      <c r="L7" s="64">
        <v>1.21E-2</v>
      </c>
      <c r="M7" s="64"/>
      <c r="N7" s="39" t="s">
        <v>318</v>
      </c>
      <c r="O7" s="63">
        <v>1.7453333333333332</v>
      </c>
      <c r="P7" s="40" t="s">
        <v>184</v>
      </c>
      <c r="Q7" s="64">
        <v>7.6999999999999994E-3</v>
      </c>
      <c r="S7" s="65"/>
    </row>
    <row r="8" spans="1:19" x14ac:dyDescent="0.3">
      <c r="A8" s="39" t="s">
        <v>187</v>
      </c>
      <c r="B8" s="7">
        <v>720</v>
      </c>
      <c r="C8" s="35">
        <v>1.7086666666666668</v>
      </c>
      <c r="D8" s="40" t="s">
        <v>184</v>
      </c>
      <c r="E8" s="38">
        <v>1.43E-2</v>
      </c>
      <c r="F8" s="4" t="s">
        <v>188</v>
      </c>
      <c r="G8" s="37" t="s">
        <v>186</v>
      </c>
      <c r="I8" s="39" t="s">
        <v>278</v>
      </c>
      <c r="J8" s="63">
        <v>1.7735666666666667</v>
      </c>
      <c r="K8" s="40" t="s">
        <v>184</v>
      </c>
      <c r="L8" s="64">
        <v>7.6999999999999994E-3</v>
      </c>
      <c r="M8" s="64"/>
      <c r="N8" s="39" t="s">
        <v>325</v>
      </c>
      <c r="O8" s="63">
        <v>1.8476333333333335</v>
      </c>
      <c r="P8" s="40" t="s">
        <v>184</v>
      </c>
      <c r="Q8" s="64">
        <v>1.6499999999999997E-2</v>
      </c>
      <c r="S8" s="65"/>
    </row>
    <row r="9" spans="1:19" x14ac:dyDescent="0.3">
      <c r="A9" s="39" t="s">
        <v>189</v>
      </c>
      <c r="B9" s="7">
        <v>595</v>
      </c>
      <c r="C9" s="35">
        <v>1.7310333333333334</v>
      </c>
      <c r="D9" s="40" t="s">
        <v>184</v>
      </c>
      <c r="E9" s="38">
        <v>1.2833333333333334E-2</v>
      </c>
      <c r="F9" s="4" t="s">
        <v>190</v>
      </c>
      <c r="G9" s="37" t="s">
        <v>186</v>
      </c>
      <c r="I9" s="39" t="s">
        <v>246</v>
      </c>
      <c r="J9" s="63">
        <v>1.7772333333333334</v>
      </c>
      <c r="K9" s="40" t="s">
        <v>184</v>
      </c>
      <c r="L9" s="64">
        <v>1.5033333333333334E-2</v>
      </c>
      <c r="M9" s="64"/>
      <c r="N9" s="39" t="s">
        <v>303</v>
      </c>
      <c r="O9" s="63">
        <v>1.8315000000000001</v>
      </c>
      <c r="P9" s="40" t="s">
        <v>184</v>
      </c>
      <c r="Q9" s="64">
        <v>7.3333333333333334E-4</v>
      </c>
      <c r="S9" s="65"/>
    </row>
    <row r="10" spans="1:19" x14ac:dyDescent="0.3">
      <c r="A10" s="39" t="s">
        <v>191</v>
      </c>
      <c r="B10" s="7">
        <v>540</v>
      </c>
      <c r="C10" s="35">
        <v>1.7024333333333332</v>
      </c>
      <c r="D10" s="40" t="s">
        <v>184</v>
      </c>
      <c r="E10" s="38">
        <v>6.2333333333333329E-3</v>
      </c>
      <c r="F10" s="4" t="s">
        <v>192</v>
      </c>
      <c r="G10" s="37" t="s">
        <v>186</v>
      </c>
      <c r="I10" s="39" t="s">
        <v>187</v>
      </c>
      <c r="J10" s="63">
        <v>1.7086666666666668</v>
      </c>
      <c r="K10" s="40" t="s">
        <v>184</v>
      </c>
      <c r="L10" s="64">
        <v>1.43E-2</v>
      </c>
      <c r="M10" s="64"/>
      <c r="N10" s="39" t="s">
        <v>251</v>
      </c>
      <c r="O10" s="63">
        <v>1.8480000000000001</v>
      </c>
      <c r="P10" s="40" t="s">
        <v>184</v>
      </c>
      <c r="Q10" s="64">
        <v>1.5766666666666668E-2</v>
      </c>
      <c r="S10" s="65"/>
    </row>
    <row r="11" spans="1:19" x14ac:dyDescent="0.3">
      <c r="A11" s="39" t="s">
        <v>193</v>
      </c>
      <c r="B11" s="7">
        <v>545</v>
      </c>
      <c r="C11" s="35">
        <v>1.8322333333333332</v>
      </c>
      <c r="D11" s="40" t="s">
        <v>184</v>
      </c>
      <c r="E11" s="38">
        <v>3.0066666666666669E-2</v>
      </c>
      <c r="F11" s="4" t="s">
        <v>194</v>
      </c>
      <c r="G11" s="37" t="s">
        <v>186</v>
      </c>
      <c r="I11" s="39" t="s">
        <v>183</v>
      </c>
      <c r="J11" s="63">
        <v>1.7702666666666669</v>
      </c>
      <c r="K11" s="40" t="s">
        <v>184</v>
      </c>
      <c r="L11" s="64">
        <v>1.3199999999999998E-2</v>
      </c>
      <c r="M11" s="64"/>
      <c r="N11" s="39" t="s">
        <v>258</v>
      </c>
      <c r="O11" s="63">
        <v>1.8450666666666666</v>
      </c>
      <c r="P11" s="40" t="s">
        <v>184</v>
      </c>
      <c r="Q11" s="64">
        <v>1.5766666666666668E-2</v>
      </c>
      <c r="S11" s="65"/>
    </row>
    <row r="12" spans="1:19" x14ac:dyDescent="0.3">
      <c r="A12" t="s">
        <v>195</v>
      </c>
      <c r="B12" s="7">
        <v>750</v>
      </c>
      <c r="C12" s="34">
        <v>1.6500000000000001</v>
      </c>
      <c r="F12" s="37" t="s">
        <v>178</v>
      </c>
      <c r="I12" s="39" t="s">
        <v>210</v>
      </c>
      <c r="J12" s="63">
        <v>1.7526666666666666</v>
      </c>
      <c r="K12" s="40" t="s">
        <v>184</v>
      </c>
      <c r="L12" s="64">
        <v>1.7599999999999998E-2</v>
      </c>
      <c r="M12" s="64"/>
      <c r="N12" s="39" t="s">
        <v>282</v>
      </c>
      <c r="O12" s="63">
        <v>1.9239000000000004</v>
      </c>
      <c r="P12" s="40" t="s">
        <v>184</v>
      </c>
      <c r="Q12" s="64">
        <v>1.3933333333333332E-2</v>
      </c>
      <c r="S12" s="65"/>
    </row>
    <row r="13" spans="1:19" x14ac:dyDescent="0.3">
      <c r="A13" t="s">
        <v>196</v>
      </c>
      <c r="B13" s="7">
        <v>1000</v>
      </c>
      <c r="C13" s="34">
        <v>1.6500000000000001</v>
      </c>
      <c r="F13" s="37" t="s">
        <v>178</v>
      </c>
      <c r="I13" s="39" t="s">
        <v>219</v>
      </c>
      <c r="J13" s="63">
        <v>1.7794333333333334</v>
      </c>
      <c r="K13" s="40" t="s">
        <v>184</v>
      </c>
      <c r="L13" s="64">
        <v>1.3199999999999998E-2</v>
      </c>
      <c r="M13" s="64"/>
      <c r="N13" s="39" t="s">
        <v>295</v>
      </c>
      <c r="O13" s="63">
        <v>1.9536</v>
      </c>
      <c r="P13" s="40" t="s">
        <v>184</v>
      </c>
      <c r="Q13" s="64">
        <v>1.21E-2</v>
      </c>
      <c r="S13" s="65"/>
    </row>
    <row r="14" spans="1:19" x14ac:dyDescent="0.3">
      <c r="A14" t="s">
        <v>197</v>
      </c>
      <c r="B14" s="7">
        <v>900</v>
      </c>
      <c r="C14" s="34">
        <v>1.6500000000000001</v>
      </c>
      <c r="F14" s="37" t="s">
        <v>178</v>
      </c>
      <c r="I14" s="39" t="s">
        <v>234</v>
      </c>
      <c r="J14" s="63">
        <v>1.8029000000000002</v>
      </c>
      <c r="K14" s="40" t="s">
        <v>184</v>
      </c>
      <c r="L14" s="64">
        <v>4.3999999999999994E-3</v>
      </c>
      <c r="M14" s="64"/>
      <c r="N14" s="39" t="s">
        <v>321</v>
      </c>
      <c r="O14" s="63">
        <v>1.8238000000000001</v>
      </c>
      <c r="P14" s="40" t="s">
        <v>184</v>
      </c>
      <c r="Q14" s="64">
        <v>5.8666666666666667E-3</v>
      </c>
      <c r="S14" s="65"/>
    </row>
    <row r="15" spans="1:19" x14ac:dyDescent="0.3">
      <c r="A15" t="s">
        <v>198</v>
      </c>
      <c r="B15" s="7">
        <v>390</v>
      </c>
      <c r="C15" s="34">
        <v>1.6500000000000001</v>
      </c>
      <c r="F15" s="37" t="s">
        <v>178</v>
      </c>
      <c r="I15" s="39" t="s">
        <v>193</v>
      </c>
      <c r="J15" s="63">
        <v>1.8322333333333332</v>
      </c>
      <c r="K15" s="40" t="s">
        <v>184</v>
      </c>
      <c r="L15" s="64">
        <v>3.0066666666666669E-2</v>
      </c>
      <c r="M15" s="64"/>
      <c r="N15" s="39" t="s">
        <v>334</v>
      </c>
      <c r="O15" s="63">
        <v>1.8516666666666666</v>
      </c>
      <c r="P15" s="40" t="s">
        <v>184</v>
      </c>
      <c r="Q15" s="64">
        <v>1.3199999999999998E-2</v>
      </c>
      <c r="S15" s="65"/>
    </row>
    <row r="16" spans="1:19" x14ac:dyDescent="0.3">
      <c r="A16" t="s">
        <v>199</v>
      </c>
      <c r="B16" s="7">
        <v>1050</v>
      </c>
      <c r="C16" s="34">
        <v>1.6500000000000001</v>
      </c>
      <c r="F16" s="37" t="s">
        <v>178</v>
      </c>
      <c r="I16" s="39" t="s">
        <v>286</v>
      </c>
      <c r="J16" s="63">
        <v>1.7266333333333332</v>
      </c>
      <c r="K16" s="40" t="s">
        <v>184</v>
      </c>
      <c r="L16" s="64">
        <v>2.7499999999999997E-2</v>
      </c>
      <c r="M16" s="64"/>
      <c r="N16" s="39" t="s">
        <v>271</v>
      </c>
      <c r="O16" s="63">
        <v>1.8963999999999999</v>
      </c>
      <c r="P16" s="40" t="s">
        <v>184</v>
      </c>
      <c r="Q16" s="64">
        <v>6.2333333333333329E-3</v>
      </c>
      <c r="S16" s="65"/>
    </row>
    <row r="17" spans="1:19" x14ac:dyDescent="0.3">
      <c r="A17" s="39" t="s">
        <v>200</v>
      </c>
      <c r="B17" s="7">
        <v>400</v>
      </c>
      <c r="C17" s="35">
        <v>1.8362666666666667</v>
      </c>
      <c r="D17" s="40" t="s">
        <v>184</v>
      </c>
      <c r="E17" s="38">
        <v>1.6499999999999997E-2</v>
      </c>
      <c r="F17" s="4" t="s">
        <v>201</v>
      </c>
      <c r="G17" s="37" t="s">
        <v>186</v>
      </c>
      <c r="I17" s="39" t="s">
        <v>214</v>
      </c>
      <c r="J17" s="63">
        <v>1.8058333333333332</v>
      </c>
      <c r="K17" s="40" t="s">
        <v>184</v>
      </c>
      <c r="L17" s="64">
        <v>9.1666666666666667E-3</v>
      </c>
      <c r="M17" s="64"/>
      <c r="N17" s="39" t="s">
        <v>335</v>
      </c>
      <c r="O17" s="63">
        <v>1.8897999999999999</v>
      </c>
      <c r="P17" s="40" t="s">
        <v>184</v>
      </c>
      <c r="Q17" s="64">
        <v>1.3933333333333332E-2</v>
      </c>
      <c r="S17" s="65"/>
    </row>
    <row r="18" spans="1:19" x14ac:dyDescent="0.3">
      <c r="A18" t="s">
        <v>202</v>
      </c>
      <c r="B18" s="7">
        <v>900</v>
      </c>
      <c r="C18" s="34">
        <v>1.6500000000000001</v>
      </c>
      <c r="F18" s="37" t="s">
        <v>178</v>
      </c>
      <c r="I18" s="39" t="s">
        <v>212</v>
      </c>
      <c r="J18" s="63">
        <v>1.8161000000000003</v>
      </c>
      <c r="K18" s="40" t="s">
        <v>184</v>
      </c>
      <c r="L18" s="64">
        <v>6.5999999999999991E-3</v>
      </c>
      <c r="M18" s="64"/>
      <c r="N18" s="39" t="s">
        <v>222</v>
      </c>
      <c r="O18" s="63">
        <v>1.8454333333333333</v>
      </c>
      <c r="P18" s="40" t="s">
        <v>184</v>
      </c>
      <c r="Q18" s="64">
        <v>1.1733333333333333E-2</v>
      </c>
      <c r="S18" s="65"/>
    </row>
    <row r="19" spans="1:19" x14ac:dyDescent="0.3">
      <c r="A19" t="s">
        <v>203</v>
      </c>
      <c r="B19" s="7">
        <v>750</v>
      </c>
      <c r="C19" s="34">
        <v>1.6500000000000001</v>
      </c>
      <c r="F19" s="37" t="s">
        <v>178</v>
      </c>
      <c r="I19" s="39" t="s">
        <v>323</v>
      </c>
      <c r="J19" s="63">
        <v>1.8175666666666668</v>
      </c>
      <c r="K19" s="40" t="s">
        <v>184</v>
      </c>
      <c r="L19" s="64">
        <v>8.0666666666666682E-3</v>
      </c>
      <c r="M19" s="64"/>
      <c r="N19" s="39" t="s">
        <v>316</v>
      </c>
      <c r="O19" s="63">
        <v>1.8553333333333333</v>
      </c>
      <c r="P19" s="40" t="s">
        <v>184</v>
      </c>
      <c r="Q19" s="64">
        <v>1.6499999999999997E-2</v>
      </c>
      <c r="S19" s="65"/>
    </row>
    <row r="20" spans="1:19" x14ac:dyDescent="0.3">
      <c r="A20" t="s">
        <v>204</v>
      </c>
      <c r="B20" s="7">
        <v>650</v>
      </c>
      <c r="C20" s="41">
        <v>1.7350666666666668</v>
      </c>
      <c r="D20" s="42" t="s">
        <v>184</v>
      </c>
      <c r="E20" s="43">
        <v>9.9000000000000008E-3</v>
      </c>
      <c r="F20" s="37" t="s">
        <v>178</v>
      </c>
      <c r="G20" s="37"/>
      <c r="I20" s="39" t="s">
        <v>269</v>
      </c>
      <c r="J20" s="63">
        <v>1.8197666666666665</v>
      </c>
      <c r="K20" s="40" t="s">
        <v>184</v>
      </c>
      <c r="L20" s="64">
        <v>1.1733333333333333E-2</v>
      </c>
      <c r="M20" s="64"/>
      <c r="N20" s="39" t="s">
        <v>241</v>
      </c>
      <c r="O20" s="63">
        <v>2.0225333333333331</v>
      </c>
      <c r="P20" s="40" t="s">
        <v>184</v>
      </c>
      <c r="Q20" s="64">
        <v>1.9066666666666666E-2</v>
      </c>
      <c r="S20" s="65"/>
    </row>
    <row r="21" spans="1:19" x14ac:dyDescent="0.3">
      <c r="A21" t="s">
        <v>205</v>
      </c>
      <c r="B21" s="7">
        <v>680</v>
      </c>
      <c r="C21" s="34">
        <v>1.7086666666666668</v>
      </c>
      <c r="D21" s="34" t="s">
        <v>184</v>
      </c>
      <c r="E21" s="44">
        <v>1.43E-2</v>
      </c>
      <c r="F21" s="37" t="s">
        <v>178</v>
      </c>
      <c r="G21" s="37"/>
      <c r="I21" s="39" t="s">
        <v>327</v>
      </c>
      <c r="J21" s="63">
        <v>1.7985</v>
      </c>
      <c r="K21" s="40" t="s">
        <v>184</v>
      </c>
      <c r="L21" s="64">
        <v>2.1266666666666666E-2</v>
      </c>
      <c r="M21" s="64"/>
      <c r="N21" s="39" t="s">
        <v>299</v>
      </c>
      <c r="O21" s="63">
        <v>2.0042</v>
      </c>
      <c r="P21" s="40" t="s">
        <v>184</v>
      </c>
      <c r="Q21" s="64">
        <v>9.9000000000000008E-3</v>
      </c>
      <c r="S21" s="65"/>
    </row>
    <row r="22" spans="1:19" x14ac:dyDescent="0.3">
      <c r="A22" s="39" t="s">
        <v>206</v>
      </c>
      <c r="B22" s="7">
        <v>545</v>
      </c>
      <c r="C22" s="35">
        <v>1.8201333333333334</v>
      </c>
      <c r="D22" s="40" t="s">
        <v>184</v>
      </c>
      <c r="E22" s="38">
        <v>9.9000000000000008E-3</v>
      </c>
      <c r="F22" s="4" t="s">
        <v>207</v>
      </c>
      <c r="G22" s="37" t="s">
        <v>186</v>
      </c>
      <c r="I22" s="39" t="s">
        <v>191</v>
      </c>
      <c r="J22" s="63">
        <v>1.7024333333333332</v>
      </c>
      <c r="K22" s="40" t="s">
        <v>184</v>
      </c>
      <c r="L22" s="64">
        <v>6.2333333333333329E-3</v>
      </c>
      <c r="M22" s="64"/>
      <c r="N22" s="39" t="s">
        <v>300</v>
      </c>
      <c r="O22" s="63">
        <v>1.9257333333333333</v>
      </c>
      <c r="P22" s="40" t="s">
        <v>184</v>
      </c>
      <c r="Q22" s="64">
        <v>9.9000000000000008E-3</v>
      </c>
      <c r="S22" s="65"/>
    </row>
    <row r="23" spans="1:19" x14ac:dyDescent="0.3">
      <c r="A23" t="s">
        <v>208</v>
      </c>
      <c r="B23" s="7">
        <v>900</v>
      </c>
      <c r="C23" s="34">
        <v>1.6500000000000001</v>
      </c>
      <c r="F23" s="37" t="s">
        <v>178</v>
      </c>
      <c r="I23" s="39" t="s">
        <v>236</v>
      </c>
      <c r="J23" s="63">
        <v>1.6984000000000001</v>
      </c>
      <c r="K23" s="40" t="s">
        <v>184</v>
      </c>
      <c r="L23" s="64">
        <v>9.9000000000000008E-3</v>
      </c>
      <c r="M23" s="64"/>
      <c r="N23" s="69" t="s">
        <v>336</v>
      </c>
      <c r="O23" s="65">
        <f>SUBTOTAL(101,ConiferousWoods[Mean CO2])</f>
        <v>1.8717460317460317</v>
      </c>
      <c r="P23" s="67" t="s">
        <v>184</v>
      </c>
      <c r="Q23" s="66">
        <f>SUBTOTAL(101,ConiferousWoods[Spread CO2])</f>
        <v>1.4614285714285717E-2</v>
      </c>
    </row>
    <row r="24" spans="1:19" x14ac:dyDescent="0.3">
      <c r="A24" t="s">
        <v>209</v>
      </c>
      <c r="B24" s="7">
        <v>660</v>
      </c>
      <c r="C24" s="34">
        <v>1.6500000000000001</v>
      </c>
      <c r="F24" s="37" t="s">
        <v>178</v>
      </c>
      <c r="I24" s="69" t="s">
        <v>336</v>
      </c>
      <c r="J24" s="65">
        <f>SUBTOTAL(101,DeciduousWoods[Mean CO2])</f>
        <v>1.7749499999999998</v>
      </c>
      <c r="K24" s="67" t="s">
        <v>184</v>
      </c>
      <c r="L24" s="66">
        <f>SUBTOTAL(101,DeciduousWoods[Spread CO2])</f>
        <v>1.308333333333333E-2</v>
      </c>
      <c r="M24" s="66"/>
    </row>
    <row r="25" spans="1:19" x14ac:dyDescent="0.3">
      <c r="A25" s="39" t="s">
        <v>210</v>
      </c>
      <c r="B25" s="7">
        <v>545</v>
      </c>
      <c r="C25" s="35">
        <v>1.7526666666666666</v>
      </c>
      <c r="D25" s="40" t="s">
        <v>184</v>
      </c>
      <c r="E25" s="38">
        <v>1.7599999999999998E-2</v>
      </c>
      <c r="F25" s="4" t="s">
        <v>211</v>
      </c>
      <c r="G25" s="37" t="s">
        <v>186</v>
      </c>
      <c r="I25" s="52"/>
      <c r="J25" s="53"/>
      <c r="K25" s="54"/>
      <c r="L25" s="33"/>
      <c r="M25" s="33"/>
      <c r="N25" s="52"/>
      <c r="O25" s="53"/>
      <c r="P25" s="55"/>
      <c r="Q25" s="33"/>
    </row>
    <row r="26" spans="1:19" x14ac:dyDescent="0.3">
      <c r="A26" s="39" t="s">
        <v>212</v>
      </c>
      <c r="B26" s="7">
        <v>560</v>
      </c>
      <c r="C26" s="35">
        <v>1.8161000000000003</v>
      </c>
      <c r="D26" s="40" t="s">
        <v>184</v>
      </c>
      <c r="E26" s="38">
        <v>6.5999999999999991E-3</v>
      </c>
      <c r="F26" s="4" t="s">
        <v>213</v>
      </c>
      <c r="G26" s="37" t="s">
        <v>186</v>
      </c>
      <c r="J26" s="39"/>
      <c r="K26" s="39"/>
      <c r="L26" s="39"/>
      <c r="M26" s="39"/>
      <c r="O26" s="35"/>
      <c r="P26" s="40"/>
      <c r="Q26" s="38"/>
    </row>
    <row r="27" spans="1:19" x14ac:dyDescent="0.3">
      <c r="A27" s="39" t="s">
        <v>214</v>
      </c>
      <c r="B27" s="7">
        <v>385</v>
      </c>
      <c r="C27" s="35">
        <v>1.8058333333333332</v>
      </c>
      <c r="D27" s="40" t="s">
        <v>184</v>
      </c>
      <c r="E27" s="38">
        <v>9.1666666666666667E-3</v>
      </c>
      <c r="F27" s="4" t="s">
        <v>215</v>
      </c>
      <c r="G27" s="37" t="s">
        <v>186</v>
      </c>
    </row>
    <row r="28" spans="1:19" x14ac:dyDescent="0.3">
      <c r="A28" t="s">
        <v>216</v>
      </c>
      <c r="B28" s="7">
        <v>700</v>
      </c>
      <c r="C28" s="34">
        <v>1.6500000000000001</v>
      </c>
      <c r="F28" s="37" t="s">
        <v>178</v>
      </c>
    </row>
    <row r="29" spans="1:19" x14ac:dyDescent="0.3">
      <c r="A29" s="39" t="s">
        <v>217</v>
      </c>
      <c r="B29" s="7">
        <v>485</v>
      </c>
      <c r="C29" s="35">
        <v>1.8091333333333335</v>
      </c>
      <c r="D29" s="40" t="s">
        <v>184</v>
      </c>
      <c r="E29" s="38">
        <v>1.9433333333333334E-2</v>
      </c>
      <c r="F29" s="4" t="s">
        <v>218</v>
      </c>
      <c r="G29" s="37" t="s">
        <v>186</v>
      </c>
      <c r="I29" s="52"/>
      <c r="J29" s="53"/>
      <c r="K29" s="54"/>
      <c r="L29" s="33"/>
      <c r="M29" s="33"/>
      <c r="N29" s="52"/>
      <c r="O29" s="53"/>
      <c r="P29" s="55"/>
      <c r="Q29" s="33"/>
    </row>
    <row r="30" spans="1:19" x14ac:dyDescent="0.3">
      <c r="A30" s="39" t="s">
        <v>219</v>
      </c>
      <c r="B30" s="7">
        <v>435</v>
      </c>
      <c r="C30" s="35">
        <v>1.7794333333333334</v>
      </c>
      <c r="D30" s="40" t="s">
        <v>184</v>
      </c>
      <c r="E30" s="38">
        <v>1.3199999999999998E-2</v>
      </c>
      <c r="F30" s="4" t="s">
        <v>220</v>
      </c>
      <c r="G30" s="37" t="s">
        <v>186</v>
      </c>
      <c r="I30" s="52"/>
      <c r="J30" s="53"/>
      <c r="K30" s="54"/>
      <c r="L30" s="33"/>
      <c r="M30" s="33"/>
      <c r="N30" s="52"/>
      <c r="O30" s="53"/>
      <c r="P30" s="55"/>
      <c r="Q30" s="33"/>
    </row>
    <row r="31" spans="1:19" x14ac:dyDescent="0.3">
      <c r="A31" t="s">
        <v>221</v>
      </c>
      <c r="B31" s="7">
        <v>380</v>
      </c>
      <c r="C31" s="41">
        <v>1.9841555555555555</v>
      </c>
      <c r="D31" s="42" t="s">
        <v>184</v>
      </c>
      <c r="E31" s="43">
        <v>1.2955555555555559E-2</v>
      </c>
      <c r="F31" s="37" t="s">
        <v>178</v>
      </c>
      <c r="G31" s="37"/>
      <c r="I31" s="52"/>
      <c r="J31" s="53"/>
      <c r="K31" s="54"/>
      <c r="L31" s="33"/>
      <c r="M31" s="33"/>
      <c r="N31" s="52"/>
      <c r="O31" s="53"/>
      <c r="P31" s="55"/>
      <c r="Q31" s="33"/>
    </row>
    <row r="32" spans="1:19" x14ac:dyDescent="0.3">
      <c r="A32" s="39" t="s">
        <v>222</v>
      </c>
      <c r="B32" s="7">
        <v>450</v>
      </c>
      <c r="C32" s="35">
        <v>1.8454333333333333</v>
      </c>
      <c r="D32" s="40" t="s">
        <v>184</v>
      </c>
      <c r="E32" s="38">
        <v>1.1733333333333333E-2</v>
      </c>
      <c r="F32" s="4" t="s">
        <v>223</v>
      </c>
      <c r="G32" s="37" t="s">
        <v>186</v>
      </c>
      <c r="I32" s="52"/>
      <c r="J32" s="53"/>
      <c r="K32" s="54"/>
      <c r="L32" s="33"/>
      <c r="M32" s="33"/>
      <c r="N32" s="52"/>
      <c r="O32" s="53"/>
      <c r="P32" s="55"/>
      <c r="Q32" s="33"/>
    </row>
    <row r="33" spans="1:7" x14ac:dyDescent="0.3">
      <c r="A33" t="s">
        <v>224</v>
      </c>
      <c r="B33" s="7">
        <v>550</v>
      </c>
      <c r="C33" s="34">
        <v>1.6500000000000001</v>
      </c>
      <c r="F33" s="37" t="s">
        <v>178</v>
      </c>
    </row>
    <row r="34" spans="1:7" x14ac:dyDescent="0.3">
      <c r="A34" t="s">
        <v>225</v>
      </c>
      <c r="B34" s="7">
        <v>520</v>
      </c>
      <c r="C34" s="34">
        <v>1.6500000000000001</v>
      </c>
      <c r="F34" s="37" t="s">
        <v>178</v>
      </c>
    </row>
    <row r="35" spans="1:7" x14ac:dyDescent="0.3">
      <c r="A35" t="s">
        <v>226</v>
      </c>
      <c r="B35" s="7">
        <v>575</v>
      </c>
      <c r="C35" s="34">
        <v>1.6500000000000001</v>
      </c>
      <c r="F35" s="37" t="s">
        <v>178</v>
      </c>
    </row>
    <row r="36" spans="1:7" x14ac:dyDescent="0.3">
      <c r="A36" t="s">
        <v>227</v>
      </c>
      <c r="B36" s="7">
        <v>900</v>
      </c>
      <c r="C36" s="34">
        <v>1.6500000000000001</v>
      </c>
      <c r="F36" s="37" t="s">
        <v>178</v>
      </c>
    </row>
    <row r="37" spans="1:7" x14ac:dyDescent="0.3">
      <c r="A37" t="s">
        <v>228</v>
      </c>
      <c r="B37" s="7">
        <v>1050</v>
      </c>
      <c r="C37" s="34">
        <v>1.6500000000000001</v>
      </c>
      <c r="F37" s="37" t="s">
        <v>178</v>
      </c>
    </row>
    <row r="38" spans="1:7" x14ac:dyDescent="0.3">
      <c r="A38" t="s">
        <v>229</v>
      </c>
      <c r="B38" s="7">
        <v>850</v>
      </c>
      <c r="C38" s="34">
        <v>1.6500000000000001</v>
      </c>
      <c r="F38" s="37" t="s">
        <v>178</v>
      </c>
    </row>
    <row r="39" spans="1:7" x14ac:dyDescent="0.3">
      <c r="A39" t="s">
        <v>230</v>
      </c>
      <c r="B39" s="7">
        <v>1000</v>
      </c>
      <c r="C39" s="34">
        <v>1.6500000000000001</v>
      </c>
      <c r="F39" s="37" t="s">
        <v>178</v>
      </c>
    </row>
    <row r="40" spans="1:7" x14ac:dyDescent="0.3">
      <c r="A40" t="s">
        <v>231</v>
      </c>
      <c r="B40" s="7">
        <v>1000</v>
      </c>
      <c r="C40" s="34">
        <v>1.6500000000000001</v>
      </c>
      <c r="F40" s="37" t="s">
        <v>178</v>
      </c>
    </row>
    <row r="41" spans="1:7" x14ac:dyDescent="0.3">
      <c r="A41" t="s">
        <v>232</v>
      </c>
      <c r="B41" s="7">
        <v>420</v>
      </c>
      <c r="C41" s="41">
        <v>1.8082166666666666</v>
      </c>
      <c r="D41" s="42" t="s">
        <v>184</v>
      </c>
      <c r="E41" s="43">
        <v>2.6399999999999996E-2</v>
      </c>
      <c r="F41" s="37" t="s">
        <v>178</v>
      </c>
      <c r="G41" s="37"/>
    </row>
    <row r="42" spans="1:7" x14ac:dyDescent="0.3">
      <c r="A42" t="s">
        <v>233</v>
      </c>
      <c r="B42" s="7">
        <v>530</v>
      </c>
      <c r="C42" s="35">
        <v>1.8516666666666666</v>
      </c>
      <c r="D42" s="42" t="s">
        <v>184</v>
      </c>
      <c r="E42" s="38">
        <v>1.3199999999999998E-2</v>
      </c>
      <c r="F42" s="37" t="s">
        <v>178</v>
      </c>
      <c r="G42" s="37" t="s">
        <v>186</v>
      </c>
    </row>
    <row r="43" spans="1:7" x14ac:dyDescent="0.3">
      <c r="A43" s="39" t="s">
        <v>234</v>
      </c>
      <c r="B43" s="7">
        <v>610</v>
      </c>
      <c r="C43" s="35">
        <v>1.8029000000000002</v>
      </c>
      <c r="D43" s="40" t="s">
        <v>184</v>
      </c>
      <c r="E43" s="38">
        <v>4.3999999999999994E-3</v>
      </c>
      <c r="F43" s="4" t="s">
        <v>235</v>
      </c>
      <c r="G43" s="37" t="s">
        <v>186</v>
      </c>
    </row>
    <row r="44" spans="1:7" x14ac:dyDescent="0.3">
      <c r="A44" s="39" t="s">
        <v>236</v>
      </c>
      <c r="B44" s="7">
        <v>650</v>
      </c>
      <c r="C44" s="35">
        <v>1.6984000000000001</v>
      </c>
      <c r="D44" s="40" t="s">
        <v>184</v>
      </c>
      <c r="E44" s="38">
        <v>9.9000000000000008E-3</v>
      </c>
      <c r="F44" s="4" t="s">
        <v>192</v>
      </c>
      <c r="G44" s="37" t="s">
        <v>186</v>
      </c>
    </row>
    <row r="45" spans="1:7" x14ac:dyDescent="0.3">
      <c r="A45" t="s">
        <v>237</v>
      </c>
      <c r="B45" s="7">
        <v>560</v>
      </c>
      <c r="C45" s="41">
        <v>1.8052833333333334</v>
      </c>
      <c r="D45" s="42" t="s">
        <v>184</v>
      </c>
      <c r="E45" s="43">
        <v>1.3841666666666667E-2</v>
      </c>
      <c r="F45" s="37" t="s">
        <v>178</v>
      </c>
      <c r="G45" s="37"/>
    </row>
    <row r="46" spans="1:7" x14ac:dyDescent="0.3">
      <c r="A46" t="s">
        <v>238</v>
      </c>
      <c r="B46" s="7">
        <v>690</v>
      </c>
      <c r="C46" s="41">
        <v>1.7614666666666665</v>
      </c>
      <c r="D46" s="42" t="s">
        <v>184</v>
      </c>
      <c r="E46" s="43">
        <v>1.5399999999999999E-2</v>
      </c>
      <c r="F46" s="37" t="s">
        <v>178</v>
      </c>
      <c r="G46" s="37"/>
    </row>
    <row r="47" spans="1:7" x14ac:dyDescent="0.3">
      <c r="A47" t="s">
        <v>239</v>
      </c>
      <c r="B47" s="7">
        <v>680</v>
      </c>
      <c r="C47" s="41">
        <v>1.8186666666666664</v>
      </c>
      <c r="D47" s="42" t="s">
        <v>184</v>
      </c>
      <c r="E47" s="43">
        <v>9.9000000000000008E-3</v>
      </c>
      <c r="F47" s="37" t="s">
        <v>178</v>
      </c>
      <c r="G47" s="37"/>
    </row>
    <row r="48" spans="1:7" x14ac:dyDescent="0.3">
      <c r="A48" t="s">
        <v>240</v>
      </c>
      <c r="B48" s="7">
        <v>560</v>
      </c>
      <c r="C48" s="34">
        <v>1.6500000000000001</v>
      </c>
      <c r="F48" s="37" t="s">
        <v>178</v>
      </c>
    </row>
    <row r="49" spans="1:14" x14ac:dyDescent="0.3">
      <c r="A49" s="39" t="s">
        <v>241</v>
      </c>
      <c r="B49" s="45">
        <v>380</v>
      </c>
      <c r="C49" s="35">
        <v>2.0225333333333331</v>
      </c>
      <c r="D49" s="40" t="s">
        <v>184</v>
      </c>
      <c r="E49" s="38">
        <v>1.9066666666666666E-2</v>
      </c>
      <c r="F49" s="37" t="s">
        <v>186</v>
      </c>
      <c r="I49"/>
      <c r="N49"/>
    </row>
    <row r="50" spans="1:14" x14ac:dyDescent="0.3">
      <c r="A50" t="s">
        <v>242</v>
      </c>
      <c r="B50" s="7">
        <v>900</v>
      </c>
      <c r="C50" s="34">
        <v>1.6500000000000001</v>
      </c>
      <c r="F50" s="37" t="s">
        <v>178</v>
      </c>
      <c r="I50"/>
      <c r="N50"/>
    </row>
    <row r="51" spans="1:14" x14ac:dyDescent="0.3">
      <c r="A51" t="s">
        <v>243</v>
      </c>
      <c r="B51" s="7">
        <v>510</v>
      </c>
      <c r="C51" s="46">
        <v>1.7211333333333334</v>
      </c>
      <c r="D51" s="40" t="s">
        <v>184</v>
      </c>
      <c r="E51" s="38">
        <v>1.21E-2</v>
      </c>
      <c r="F51" s="37" t="s">
        <v>178</v>
      </c>
      <c r="G51" s="4" t="s">
        <v>244</v>
      </c>
      <c r="I51"/>
      <c r="N51"/>
    </row>
    <row r="52" spans="1:14" x14ac:dyDescent="0.3">
      <c r="A52" t="s">
        <v>245</v>
      </c>
      <c r="B52" s="7">
        <v>630</v>
      </c>
      <c r="C52" s="34">
        <v>1.6500000000000001</v>
      </c>
      <c r="F52" s="37" t="s">
        <v>178</v>
      </c>
      <c r="I52"/>
      <c r="N52"/>
    </row>
    <row r="53" spans="1:14" x14ac:dyDescent="0.3">
      <c r="A53" s="39" t="s">
        <v>246</v>
      </c>
      <c r="B53" s="47">
        <f>AVERAGE(735,690,770,815,675,800,735,835)</f>
        <v>756.875</v>
      </c>
      <c r="C53" s="35">
        <v>1.7772333333333334</v>
      </c>
      <c r="D53" s="40" t="s">
        <v>184</v>
      </c>
      <c r="E53" s="38">
        <v>1.5033333333333334E-2</v>
      </c>
      <c r="F53" s="4" t="s">
        <v>247</v>
      </c>
      <c r="G53" s="37" t="s">
        <v>186</v>
      </c>
      <c r="I53"/>
      <c r="N53"/>
    </row>
    <row r="54" spans="1:14" x14ac:dyDescent="0.3">
      <c r="A54" t="s">
        <v>248</v>
      </c>
      <c r="B54" s="7">
        <v>1050</v>
      </c>
      <c r="C54" s="34">
        <v>1.6500000000000001</v>
      </c>
      <c r="F54" s="37" t="s">
        <v>178</v>
      </c>
      <c r="I54"/>
      <c r="N54"/>
    </row>
    <row r="55" spans="1:14" x14ac:dyDescent="0.3">
      <c r="A55" t="s">
        <v>249</v>
      </c>
      <c r="B55" s="7">
        <v>660</v>
      </c>
      <c r="C55" s="34">
        <v>1.6500000000000001</v>
      </c>
      <c r="F55" s="37" t="s">
        <v>178</v>
      </c>
      <c r="I55"/>
      <c r="N55"/>
    </row>
    <row r="56" spans="1:14" x14ac:dyDescent="0.3">
      <c r="A56" t="s">
        <v>250</v>
      </c>
      <c r="B56" s="7">
        <v>900</v>
      </c>
      <c r="C56" s="34">
        <v>1.6500000000000001</v>
      </c>
      <c r="F56" s="37" t="s">
        <v>178</v>
      </c>
      <c r="I56"/>
      <c r="N56"/>
    </row>
    <row r="57" spans="1:14" x14ac:dyDescent="0.3">
      <c r="A57" s="39" t="s">
        <v>251</v>
      </c>
      <c r="B57" s="7">
        <v>500</v>
      </c>
      <c r="C57" s="35">
        <v>1.8480000000000001</v>
      </c>
      <c r="D57" s="40" t="s">
        <v>184</v>
      </c>
      <c r="E57" s="38">
        <v>1.5766666666666668E-2</v>
      </c>
      <c r="F57" s="4" t="s">
        <v>252</v>
      </c>
      <c r="G57" s="37" t="s">
        <v>186</v>
      </c>
      <c r="I57"/>
      <c r="N57"/>
    </row>
    <row r="58" spans="1:14" x14ac:dyDescent="0.3">
      <c r="A58" t="s">
        <v>253</v>
      </c>
      <c r="B58" s="7">
        <v>850</v>
      </c>
      <c r="C58" s="34">
        <v>1.6500000000000001</v>
      </c>
      <c r="F58" s="37" t="s">
        <v>178</v>
      </c>
      <c r="I58"/>
      <c r="N58"/>
    </row>
    <row r="59" spans="1:14" x14ac:dyDescent="0.3">
      <c r="A59" t="s">
        <v>254</v>
      </c>
      <c r="B59" s="7">
        <v>650</v>
      </c>
      <c r="C59" s="34">
        <v>1.6500000000000001</v>
      </c>
      <c r="F59" s="37" t="s">
        <v>178</v>
      </c>
      <c r="I59"/>
      <c r="N59"/>
    </row>
    <row r="60" spans="1:14" x14ac:dyDescent="0.3">
      <c r="A60" t="s">
        <v>255</v>
      </c>
      <c r="B60" s="7">
        <v>550</v>
      </c>
      <c r="C60" s="41">
        <v>1.7381833333333334</v>
      </c>
      <c r="D60" s="42" t="s">
        <v>184</v>
      </c>
      <c r="E60" s="43">
        <v>1.0266666666666667E-2</v>
      </c>
      <c r="F60" s="37" t="s">
        <v>178</v>
      </c>
      <c r="G60" s="37"/>
      <c r="I60"/>
      <c r="N60"/>
    </row>
    <row r="61" spans="1:14" x14ac:dyDescent="0.3">
      <c r="A61" t="s">
        <v>256</v>
      </c>
      <c r="B61" s="7">
        <v>565</v>
      </c>
      <c r="C61" s="34">
        <v>1.6500000000000001</v>
      </c>
      <c r="F61" s="37" t="s">
        <v>178</v>
      </c>
      <c r="I61"/>
      <c r="N61"/>
    </row>
    <row r="62" spans="1:14" x14ac:dyDescent="0.3">
      <c r="A62" t="s">
        <v>257</v>
      </c>
      <c r="B62" s="7">
        <v>560</v>
      </c>
      <c r="C62" s="34">
        <v>1.6500000000000001</v>
      </c>
      <c r="F62" s="37" t="s">
        <v>178</v>
      </c>
      <c r="I62"/>
      <c r="N62"/>
    </row>
    <row r="63" spans="1:14" x14ac:dyDescent="0.3">
      <c r="A63" s="39" t="s">
        <v>258</v>
      </c>
      <c r="B63" s="7">
        <v>465</v>
      </c>
      <c r="C63" s="35">
        <v>1.8450666666666666</v>
      </c>
      <c r="D63" s="40" t="s">
        <v>184</v>
      </c>
      <c r="E63" s="38">
        <v>1.5766666666666668E-2</v>
      </c>
      <c r="F63" s="4" t="s">
        <v>259</v>
      </c>
      <c r="G63" s="37" t="s">
        <v>186</v>
      </c>
      <c r="I63"/>
      <c r="N63"/>
    </row>
    <row r="64" spans="1:14" x14ac:dyDescent="0.3">
      <c r="A64" t="s">
        <v>260</v>
      </c>
      <c r="B64" s="7">
        <v>625</v>
      </c>
      <c r="C64" s="34">
        <v>1.6500000000000001</v>
      </c>
      <c r="F64" s="37" t="s">
        <v>178</v>
      </c>
      <c r="I64"/>
      <c r="N64"/>
    </row>
    <row r="65" spans="1:14" x14ac:dyDescent="0.3">
      <c r="A65" t="s">
        <v>261</v>
      </c>
      <c r="B65" s="7">
        <v>655</v>
      </c>
      <c r="C65" s="34">
        <v>1.6500000000000001</v>
      </c>
      <c r="F65" s="37" t="s">
        <v>178</v>
      </c>
      <c r="I65"/>
      <c r="N65"/>
    </row>
    <row r="66" spans="1:14" x14ac:dyDescent="0.3">
      <c r="A66" t="s">
        <v>262</v>
      </c>
      <c r="B66" s="7">
        <v>950</v>
      </c>
      <c r="C66" s="34">
        <v>1.6500000000000001</v>
      </c>
      <c r="F66" s="37" t="s">
        <v>178</v>
      </c>
      <c r="I66"/>
      <c r="N66"/>
    </row>
    <row r="67" spans="1:14" x14ac:dyDescent="0.3">
      <c r="A67" t="s">
        <v>263</v>
      </c>
      <c r="B67" s="7">
        <v>950</v>
      </c>
      <c r="C67" s="34">
        <v>1.6500000000000001</v>
      </c>
      <c r="F67" s="37" t="s">
        <v>178</v>
      </c>
      <c r="I67"/>
      <c r="N67"/>
    </row>
    <row r="68" spans="1:14" x14ac:dyDescent="0.3">
      <c r="A68" t="s">
        <v>264</v>
      </c>
      <c r="B68" s="7">
        <v>500</v>
      </c>
      <c r="C68" s="34">
        <v>1.6500000000000001</v>
      </c>
      <c r="F68" s="37" t="s">
        <v>178</v>
      </c>
      <c r="I68"/>
      <c r="N68"/>
    </row>
    <row r="69" spans="1:14" x14ac:dyDescent="0.3">
      <c r="A69" t="s">
        <v>265</v>
      </c>
      <c r="B69" s="7">
        <v>800</v>
      </c>
      <c r="C69" s="34">
        <v>1.6500000000000001</v>
      </c>
      <c r="F69" s="37" t="s">
        <v>178</v>
      </c>
      <c r="I69"/>
      <c r="N69"/>
    </row>
    <row r="70" spans="1:14" x14ac:dyDescent="0.3">
      <c r="A70" t="s">
        <v>266</v>
      </c>
      <c r="B70" s="7">
        <v>820</v>
      </c>
      <c r="C70" s="34">
        <v>1.6500000000000001</v>
      </c>
      <c r="F70" s="37" t="s">
        <v>178</v>
      </c>
      <c r="I70"/>
      <c r="N70"/>
    </row>
    <row r="71" spans="1:14" x14ac:dyDescent="0.3">
      <c r="A71" s="39" t="s">
        <v>267</v>
      </c>
      <c r="B71" s="7">
        <v>495</v>
      </c>
      <c r="C71" s="35">
        <v>1.9374666666666667</v>
      </c>
      <c r="D71" s="40" t="s">
        <v>184</v>
      </c>
      <c r="E71" s="38">
        <v>2.0166666666666666E-2</v>
      </c>
      <c r="F71" s="4" t="s">
        <v>268</v>
      </c>
      <c r="G71" s="37" t="s">
        <v>186</v>
      </c>
      <c r="I71"/>
      <c r="N71"/>
    </row>
    <row r="72" spans="1:14" x14ac:dyDescent="0.3">
      <c r="A72" s="39" t="s">
        <v>269</v>
      </c>
      <c r="B72" s="7">
        <v>700</v>
      </c>
      <c r="C72" s="35">
        <v>1.8197666666666665</v>
      </c>
      <c r="D72" s="40" t="s">
        <v>184</v>
      </c>
      <c r="E72" s="38">
        <v>1.1733333333333333E-2</v>
      </c>
      <c r="F72" s="4" t="s">
        <v>270</v>
      </c>
      <c r="G72" s="37" t="s">
        <v>186</v>
      </c>
      <c r="I72"/>
      <c r="N72"/>
    </row>
    <row r="73" spans="1:14" x14ac:dyDescent="0.3">
      <c r="A73" s="39" t="s">
        <v>271</v>
      </c>
      <c r="B73" s="7">
        <v>350</v>
      </c>
      <c r="C73" s="35">
        <v>1.8963999999999999</v>
      </c>
      <c r="D73" s="40" t="s">
        <v>184</v>
      </c>
      <c r="E73" s="38">
        <v>6.2333333333333329E-3</v>
      </c>
      <c r="F73" s="4" t="s">
        <v>272</v>
      </c>
      <c r="G73" s="37" t="s">
        <v>186</v>
      </c>
      <c r="I73"/>
      <c r="N73"/>
    </row>
    <row r="74" spans="1:14" x14ac:dyDescent="0.3">
      <c r="A74" t="s">
        <v>273</v>
      </c>
      <c r="B74" s="7">
        <v>920</v>
      </c>
      <c r="C74" s="34">
        <v>1.6500000000000001</v>
      </c>
      <c r="F74" s="37" t="s">
        <v>178</v>
      </c>
      <c r="I74"/>
      <c r="N74"/>
    </row>
    <row r="75" spans="1:14" x14ac:dyDescent="0.3">
      <c r="A75" t="s">
        <v>274</v>
      </c>
      <c r="B75" s="7">
        <v>440</v>
      </c>
      <c r="C75" s="34">
        <v>1.6500000000000001</v>
      </c>
      <c r="F75" s="37" t="s">
        <v>275</v>
      </c>
      <c r="H75" s="7"/>
      <c r="I75"/>
      <c r="N75"/>
    </row>
    <row r="76" spans="1:14" x14ac:dyDescent="0.3">
      <c r="A76" s="39" t="s">
        <v>276</v>
      </c>
      <c r="B76" s="7">
        <v>435</v>
      </c>
      <c r="C76" s="35">
        <v>1.7801666666666665</v>
      </c>
      <c r="D76" s="40" t="s">
        <v>184</v>
      </c>
      <c r="E76" s="38">
        <v>3.6300000000000006E-2</v>
      </c>
      <c r="F76" s="4" t="s">
        <v>277</v>
      </c>
      <c r="G76" s="37" t="s">
        <v>186</v>
      </c>
      <c r="I76"/>
      <c r="N76"/>
    </row>
    <row r="77" spans="1:14" x14ac:dyDescent="0.3">
      <c r="A77" s="39" t="s">
        <v>278</v>
      </c>
      <c r="B77" s="7">
        <v>610</v>
      </c>
      <c r="C77" s="35">
        <v>1.7735666666666667</v>
      </c>
      <c r="D77" s="40" t="s">
        <v>184</v>
      </c>
      <c r="E77" s="38">
        <v>7.6999999999999994E-3</v>
      </c>
      <c r="F77" s="4" t="s">
        <v>279</v>
      </c>
      <c r="G77" s="37" t="s">
        <v>186</v>
      </c>
      <c r="I77"/>
      <c r="N77"/>
    </row>
    <row r="78" spans="1:14" x14ac:dyDescent="0.3">
      <c r="A78" t="s">
        <v>280</v>
      </c>
      <c r="B78" s="47">
        <f>AVERAGE(510,500,465,450,545,400)</f>
        <v>478.33333333333331</v>
      </c>
      <c r="C78" s="41">
        <v>1.8525833333333332</v>
      </c>
      <c r="F78" s="37"/>
      <c r="I78"/>
      <c r="N78"/>
    </row>
    <row r="79" spans="1:14" x14ac:dyDescent="0.3">
      <c r="A79" t="s">
        <v>281</v>
      </c>
      <c r="B79" s="7">
        <v>800</v>
      </c>
      <c r="C79" s="34">
        <v>1.6500000000000001</v>
      </c>
      <c r="F79" s="37" t="s">
        <v>178</v>
      </c>
      <c r="I79"/>
      <c r="N79"/>
    </row>
    <row r="80" spans="1:14" x14ac:dyDescent="0.3">
      <c r="A80" s="39" t="s">
        <v>282</v>
      </c>
      <c r="B80" s="7">
        <v>450</v>
      </c>
      <c r="C80" s="35">
        <v>1.9239000000000004</v>
      </c>
      <c r="D80" s="40" t="s">
        <v>184</v>
      </c>
      <c r="E80" s="38">
        <v>1.3933333333333332E-2</v>
      </c>
      <c r="F80" s="4" t="s">
        <v>283</v>
      </c>
      <c r="G80" s="37" t="s">
        <v>186</v>
      </c>
      <c r="I80"/>
      <c r="N80"/>
    </row>
    <row r="81" spans="1:14" x14ac:dyDescent="0.3">
      <c r="A81" t="s">
        <v>284</v>
      </c>
      <c r="B81" s="7">
        <v>440</v>
      </c>
      <c r="C81" s="41">
        <v>1.7662333333333333</v>
      </c>
      <c r="D81" s="42" t="s">
        <v>184</v>
      </c>
      <c r="E81" s="43">
        <v>1.8333333333333333E-2</v>
      </c>
      <c r="F81" s="37" t="s">
        <v>178</v>
      </c>
      <c r="G81" s="37"/>
      <c r="I81"/>
      <c r="N81"/>
    </row>
    <row r="82" spans="1:14" x14ac:dyDescent="0.3">
      <c r="A82" t="s">
        <v>285</v>
      </c>
      <c r="B82" s="7">
        <v>850</v>
      </c>
      <c r="C82" s="34">
        <v>1.6500000000000001</v>
      </c>
      <c r="F82" s="37" t="s">
        <v>178</v>
      </c>
      <c r="I82"/>
      <c r="N82"/>
    </row>
    <row r="83" spans="1:14" x14ac:dyDescent="0.3">
      <c r="A83" s="39" t="s">
        <v>286</v>
      </c>
      <c r="B83" s="7">
        <v>415</v>
      </c>
      <c r="C83" s="35">
        <v>1.7266333333333332</v>
      </c>
      <c r="D83" s="40" t="s">
        <v>184</v>
      </c>
      <c r="E83" s="38">
        <v>2.7499999999999997E-2</v>
      </c>
      <c r="F83" s="4" t="s">
        <v>287</v>
      </c>
      <c r="G83" s="37" t="s">
        <v>186</v>
      </c>
      <c r="I83"/>
      <c r="N83"/>
    </row>
    <row r="84" spans="1:14" x14ac:dyDescent="0.3">
      <c r="A84" t="s">
        <v>288</v>
      </c>
      <c r="B84" s="7">
        <v>510</v>
      </c>
      <c r="C84" s="34">
        <v>1.6500000000000001</v>
      </c>
      <c r="F84" s="37" t="s">
        <v>178</v>
      </c>
      <c r="N84"/>
    </row>
    <row r="85" spans="1:14" x14ac:dyDescent="0.3">
      <c r="A85" s="39" t="s">
        <v>289</v>
      </c>
      <c r="B85" s="7">
        <v>450</v>
      </c>
      <c r="C85" s="35">
        <v>1.7489999999999999</v>
      </c>
      <c r="D85" s="40" t="s">
        <v>184</v>
      </c>
      <c r="E85" s="38">
        <v>4.3999999999999994E-3</v>
      </c>
      <c r="F85" s="4" t="s">
        <v>290</v>
      </c>
      <c r="G85" s="37" t="s">
        <v>186</v>
      </c>
      <c r="N85"/>
    </row>
    <row r="86" spans="1:14" x14ac:dyDescent="0.3">
      <c r="A86" s="39" t="s">
        <v>291</v>
      </c>
      <c r="B86" s="7">
        <v>370</v>
      </c>
      <c r="C86" s="35">
        <v>1.9117999999999997</v>
      </c>
      <c r="D86" s="40" t="s">
        <v>184</v>
      </c>
      <c r="E86" s="38">
        <v>3.2266666666666673E-2</v>
      </c>
      <c r="F86" s="4" t="s">
        <v>292</v>
      </c>
      <c r="G86" s="37" t="s">
        <v>186</v>
      </c>
      <c r="N86"/>
    </row>
    <row r="87" spans="1:14" x14ac:dyDescent="0.3">
      <c r="A87" s="39" t="s">
        <v>293</v>
      </c>
      <c r="B87" s="7">
        <v>610</v>
      </c>
      <c r="C87" s="35">
        <v>1.7834666666666665</v>
      </c>
      <c r="D87" s="40" t="s">
        <v>184</v>
      </c>
      <c r="E87" s="38">
        <v>1.9066666666666666E-2</v>
      </c>
      <c r="F87" s="4" t="s">
        <v>294</v>
      </c>
      <c r="G87" s="37" t="s">
        <v>186</v>
      </c>
      <c r="N87"/>
    </row>
    <row r="88" spans="1:14" x14ac:dyDescent="0.3">
      <c r="A88" s="39" t="s">
        <v>295</v>
      </c>
      <c r="B88" s="7">
        <v>545</v>
      </c>
      <c r="C88" s="35">
        <v>1.9536</v>
      </c>
      <c r="D88" s="40" t="s">
        <v>184</v>
      </c>
      <c r="E88" s="38">
        <v>1.21E-2</v>
      </c>
      <c r="F88" s="4" t="s">
        <v>296</v>
      </c>
      <c r="G88" s="37" t="s">
        <v>186</v>
      </c>
      <c r="N88"/>
    </row>
    <row r="89" spans="1:14" x14ac:dyDescent="0.3">
      <c r="A89" t="s">
        <v>297</v>
      </c>
      <c r="B89" s="7">
        <v>750</v>
      </c>
      <c r="C89" s="34">
        <v>1.6500000000000001</v>
      </c>
      <c r="F89" s="37" t="s">
        <v>178</v>
      </c>
      <c r="N89"/>
    </row>
    <row r="90" spans="1:14" x14ac:dyDescent="0.3">
      <c r="A90" t="s">
        <v>298</v>
      </c>
      <c r="B90" s="7">
        <v>650</v>
      </c>
      <c r="C90" s="34">
        <v>1.6500000000000001</v>
      </c>
      <c r="F90" s="37" t="s">
        <v>178</v>
      </c>
      <c r="N90"/>
    </row>
    <row r="91" spans="1:14" x14ac:dyDescent="0.3">
      <c r="A91" s="39" t="s">
        <v>299</v>
      </c>
      <c r="B91" s="45">
        <v>380</v>
      </c>
      <c r="C91" s="35">
        <v>2.0042</v>
      </c>
      <c r="D91" s="40" t="s">
        <v>184</v>
      </c>
      <c r="E91" s="38">
        <v>9.9000000000000008E-3</v>
      </c>
      <c r="F91" s="37" t="s">
        <v>186</v>
      </c>
      <c r="N91"/>
    </row>
    <row r="92" spans="1:14" x14ac:dyDescent="0.3">
      <c r="A92" s="39" t="s">
        <v>300</v>
      </c>
      <c r="B92" s="45">
        <v>380</v>
      </c>
      <c r="C92" s="35">
        <v>1.9257333333333333</v>
      </c>
      <c r="D92" s="40" t="s">
        <v>184</v>
      </c>
      <c r="E92" s="38">
        <v>9.9000000000000008E-3</v>
      </c>
      <c r="F92" s="37" t="s">
        <v>186</v>
      </c>
      <c r="N92"/>
    </row>
    <row r="93" spans="1:14" x14ac:dyDescent="0.3">
      <c r="A93" t="s">
        <v>301</v>
      </c>
      <c r="B93" s="7">
        <v>510</v>
      </c>
      <c r="C93" s="34">
        <v>1.6500000000000001</v>
      </c>
      <c r="F93" s="37" t="s">
        <v>178</v>
      </c>
      <c r="N93"/>
    </row>
    <row r="94" spans="1:14" x14ac:dyDescent="0.3">
      <c r="A94" t="s">
        <v>302</v>
      </c>
      <c r="B94" s="7">
        <v>640</v>
      </c>
      <c r="C94" s="34">
        <v>1.6500000000000001</v>
      </c>
      <c r="F94" s="37" t="s">
        <v>178</v>
      </c>
      <c r="N94"/>
    </row>
    <row r="95" spans="1:14" x14ac:dyDescent="0.3">
      <c r="A95" s="39" t="s">
        <v>303</v>
      </c>
      <c r="B95" s="7">
        <v>425</v>
      </c>
      <c r="C95" s="35">
        <v>1.8315000000000001</v>
      </c>
      <c r="D95" s="40" t="s">
        <v>184</v>
      </c>
      <c r="E95" s="38">
        <v>7.3333333333333334E-4</v>
      </c>
      <c r="F95" s="4" t="s">
        <v>304</v>
      </c>
      <c r="G95" s="37" t="s">
        <v>186</v>
      </c>
      <c r="N95"/>
    </row>
    <row r="96" spans="1:14" x14ac:dyDescent="0.3">
      <c r="A96" s="39" t="s">
        <v>305</v>
      </c>
      <c r="B96" s="7">
        <v>705</v>
      </c>
      <c r="C96" s="35">
        <v>1.8084</v>
      </c>
      <c r="D96" s="40" t="s">
        <v>184</v>
      </c>
      <c r="E96" s="38">
        <v>6.9666666666666661E-3</v>
      </c>
      <c r="F96" s="4" t="s">
        <v>306</v>
      </c>
      <c r="G96" s="37" t="s">
        <v>186</v>
      </c>
      <c r="N96"/>
    </row>
    <row r="97" spans="1:14" x14ac:dyDescent="0.3">
      <c r="A97" t="s">
        <v>307</v>
      </c>
      <c r="B97" s="7">
        <v>900</v>
      </c>
      <c r="C97" s="34">
        <v>1.6500000000000001</v>
      </c>
      <c r="F97" s="37" t="s">
        <v>178</v>
      </c>
      <c r="N97"/>
    </row>
    <row r="98" spans="1:14" x14ac:dyDescent="0.3">
      <c r="A98" t="s">
        <v>308</v>
      </c>
      <c r="B98" s="7">
        <v>550</v>
      </c>
      <c r="C98" s="34">
        <v>1.6500000000000001</v>
      </c>
      <c r="F98" s="37" t="s">
        <v>178</v>
      </c>
      <c r="N98"/>
    </row>
    <row r="99" spans="1:14" x14ac:dyDescent="0.3">
      <c r="A99" t="s">
        <v>309</v>
      </c>
      <c r="B99" s="7">
        <v>800</v>
      </c>
      <c r="C99" s="34">
        <v>1.6500000000000001</v>
      </c>
      <c r="F99" s="37" t="s">
        <v>178</v>
      </c>
      <c r="N99"/>
    </row>
    <row r="100" spans="1:14" x14ac:dyDescent="0.3">
      <c r="A100" t="s">
        <v>310</v>
      </c>
      <c r="B100" s="7">
        <v>675</v>
      </c>
      <c r="C100" s="34">
        <v>1.6500000000000001</v>
      </c>
      <c r="F100" s="37" t="s">
        <v>178</v>
      </c>
      <c r="N100"/>
    </row>
    <row r="101" spans="1:14" x14ac:dyDescent="0.3">
      <c r="A101" t="s">
        <v>311</v>
      </c>
      <c r="B101" s="7">
        <v>950</v>
      </c>
      <c r="C101" s="34">
        <v>1.6500000000000001</v>
      </c>
      <c r="F101" s="37" t="s">
        <v>178</v>
      </c>
      <c r="N101"/>
    </row>
    <row r="102" spans="1:14" x14ac:dyDescent="0.3">
      <c r="A102" t="s">
        <v>312</v>
      </c>
      <c r="B102" s="47">
        <f>AVERAGE(B2:B101,B103:B113)</f>
        <v>641.082957957958</v>
      </c>
      <c r="C102" s="48">
        <v>1.7336572572572579</v>
      </c>
      <c r="F102" s="37"/>
      <c r="N102"/>
    </row>
    <row r="103" spans="1:14" x14ac:dyDescent="0.3">
      <c r="A103" t="s">
        <v>313</v>
      </c>
      <c r="B103" s="7">
        <v>400</v>
      </c>
      <c r="C103" s="41">
        <v>1.839566666666667</v>
      </c>
      <c r="D103" s="42" t="s">
        <v>184</v>
      </c>
      <c r="E103" s="43">
        <v>8.6166666666666666E-3</v>
      </c>
      <c r="F103" s="37" t="s">
        <v>178</v>
      </c>
      <c r="G103" s="37"/>
      <c r="N103"/>
    </row>
    <row r="104" spans="1:14" x14ac:dyDescent="0.3">
      <c r="A104" t="s">
        <v>314</v>
      </c>
      <c r="B104" s="7">
        <v>550</v>
      </c>
      <c r="C104" s="41">
        <v>1.791166666666667</v>
      </c>
      <c r="D104" s="42" t="s">
        <v>184</v>
      </c>
      <c r="E104" s="43">
        <v>8.7999999999999988E-3</v>
      </c>
      <c r="F104" s="37" t="s">
        <v>178</v>
      </c>
      <c r="G104" s="37"/>
      <c r="N104"/>
    </row>
    <row r="105" spans="1:14" x14ac:dyDescent="0.3">
      <c r="A105" t="s">
        <v>315</v>
      </c>
      <c r="B105" s="7">
        <v>875</v>
      </c>
      <c r="C105" s="34">
        <v>1.6500000000000001</v>
      </c>
      <c r="F105" s="37" t="s">
        <v>178</v>
      </c>
      <c r="N105"/>
    </row>
    <row r="106" spans="1:14" x14ac:dyDescent="0.3">
      <c r="A106" s="39" t="s">
        <v>316</v>
      </c>
      <c r="B106" s="7">
        <v>465</v>
      </c>
      <c r="C106" s="35">
        <v>1.8553333333333333</v>
      </c>
      <c r="D106" s="40" t="s">
        <v>184</v>
      </c>
      <c r="E106" s="38">
        <v>1.6499999999999997E-2</v>
      </c>
      <c r="F106" s="4" t="s">
        <v>317</v>
      </c>
      <c r="G106" s="37" t="s">
        <v>186</v>
      </c>
      <c r="N106"/>
    </row>
    <row r="107" spans="1:14" x14ac:dyDescent="0.3">
      <c r="A107" s="39" t="s">
        <v>318</v>
      </c>
      <c r="B107" s="7">
        <v>575</v>
      </c>
      <c r="C107" s="35">
        <v>1.7453333333333332</v>
      </c>
      <c r="D107" s="40" t="s">
        <v>184</v>
      </c>
      <c r="E107" s="38">
        <v>7.6999999999999994E-3</v>
      </c>
      <c r="F107" s="4" t="s">
        <v>319</v>
      </c>
      <c r="G107" s="37" t="s">
        <v>186</v>
      </c>
      <c r="N107"/>
    </row>
    <row r="108" spans="1:14" x14ac:dyDescent="0.3">
      <c r="A108" t="s">
        <v>320</v>
      </c>
      <c r="B108" s="7">
        <v>360</v>
      </c>
      <c r="C108" s="35">
        <v>1.8897999999999999</v>
      </c>
      <c r="D108" s="42" t="s">
        <v>184</v>
      </c>
      <c r="E108" s="38">
        <v>1.3933333333333332E-2</v>
      </c>
      <c r="F108" s="37" t="s">
        <v>178</v>
      </c>
      <c r="G108" s="37" t="s">
        <v>186</v>
      </c>
      <c r="N108"/>
    </row>
    <row r="109" spans="1:14" x14ac:dyDescent="0.3">
      <c r="A109" s="39" t="s">
        <v>321</v>
      </c>
      <c r="B109" s="7">
        <v>400</v>
      </c>
      <c r="C109" s="35">
        <v>1.8238000000000001</v>
      </c>
      <c r="D109" s="40" t="s">
        <v>184</v>
      </c>
      <c r="E109" s="38">
        <v>5.8666666666666667E-3</v>
      </c>
      <c r="F109" s="4" t="s">
        <v>322</v>
      </c>
      <c r="G109" s="37" t="s">
        <v>186</v>
      </c>
      <c r="N109"/>
    </row>
    <row r="110" spans="1:14" x14ac:dyDescent="0.3">
      <c r="A110" s="39" t="s">
        <v>323</v>
      </c>
      <c r="B110" s="7">
        <v>755</v>
      </c>
      <c r="C110" s="35">
        <v>1.8175666666666668</v>
      </c>
      <c r="D110" s="40" t="s">
        <v>184</v>
      </c>
      <c r="E110" s="38">
        <v>8.0666666666666682E-3</v>
      </c>
      <c r="F110" s="4" t="s">
        <v>324</v>
      </c>
      <c r="G110" s="37" t="s">
        <v>186</v>
      </c>
      <c r="I110"/>
      <c r="N110"/>
    </row>
    <row r="111" spans="1:14" x14ac:dyDescent="0.3">
      <c r="A111" s="39" t="s">
        <v>325</v>
      </c>
      <c r="B111" s="7">
        <v>425</v>
      </c>
      <c r="C111" s="35">
        <v>1.8476333333333335</v>
      </c>
      <c r="D111" s="40" t="s">
        <v>184</v>
      </c>
      <c r="E111" s="38">
        <v>1.6499999999999997E-2</v>
      </c>
      <c r="F111" s="4" t="s">
        <v>326</v>
      </c>
      <c r="G111" s="37" t="s">
        <v>186</v>
      </c>
      <c r="I111"/>
      <c r="N111"/>
    </row>
    <row r="112" spans="1:14" x14ac:dyDescent="0.3">
      <c r="A112" s="39" t="s">
        <v>327</v>
      </c>
      <c r="B112" s="49">
        <f>AVERAGE(415,400,430)</f>
        <v>415</v>
      </c>
      <c r="C112" s="35">
        <v>1.7985</v>
      </c>
      <c r="D112" s="40" t="s">
        <v>184</v>
      </c>
      <c r="E112" s="38">
        <v>2.1266666666666666E-2</v>
      </c>
      <c r="F112" s="4" t="s">
        <v>328</v>
      </c>
      <c r="G112" s="37" t="s">
        <v>186</v>
      </c>
      <c r="I112"/>
      <c r="N112"/>
    </row>
    <row r="113" spans="1:14" x14ac:dyDescent="0.3">
      <c r="A113" s="39" t="s">
        <v>329</v>
      </c>
      <c r="B113" s="7">
        <v>690</v>
      </c>
      <c r="C113" s="35">
        <v>1.6965666666666666</v>
      </c>
      <c r="D113" s="40" t="s">
        <v>184</v>
      </c>
      <c r="E113" s="38">
        <v>1.21E-2</v>
      </c>
      <c r="F113" s="4" t="s">
        <v>330</v>
      </c>
      <c r="G113" s="37" t="s">
        <v>186</v>
      </c>
      <c r="I113"/>
      <c r="N113"/>
    </row>
    <row r="114" spans="1:14" x14ac:dyDescent="0.3">
      <c r="I114"/>
      <c r="N114"/>
    </row>
  </sheetData>
  <sheetProtection autoFilter="0"/>
  <hyperlinks>
    <hyperlink ref="F2" r:id="rId1" display="https://opslagco2inhout.nl/motivatie" xr:uid="{A18FE3E1-2FB2-40E8-BB99-3338B245A6FC}"/>
    <hyperlink ref="F75" r:id="rId2" xr:uid="{842FD37F-4C44-4D1D-8136-FD3A00279632}"/>
    <hyperlink ref="G113" r:id="rId3" xr:uid="{00732645-1857-45FD-98D2-45A11BE950A6}"/>
    <hyperlink ref="G77" r:id="rId4" xr:uid="{59BDD762-0B2A-4A09-A4A4-55C30F1041A7}"/>
    <hyperlink ref="G8" r:id="rId5" xr:uid="{1A377E29-A2EE-4917-842E-788DF3A72F4E}"/>
    <hyperlink ref="G42" r:id="rId6" xr:uid="{2205B9C3-A2C4-4484-A4F2-6F90A60E8F84}"/>
    <hyperlink ref="G53" r:id="rId7" xr:uid="{AB8D6DFE-2C14-4E29-8D4A-19DB6FBF9F58}"/>
    <hyperlink ref="G108" r:id="rId8" xr:uid="{DF0D8170-B148-4CF6-A59F-ACB9CF6DC5DD}"/>
    <hyperlink ref="G22" r:id="rId9" xr:uid="{77744011-C2E7-4F13-8CD0-5633F20EF31F}"/>
    <hyperlink ref="G29" r:id="rId10" xr:uid="{12131569-CCCD-4A67-B7E3-E8CF67B10E74}"/>
    <hyperlink ref="G87" r:id="rId11" xr:uid="{647F92B3-9A56-46FB-9E92-DCB115E457BB}"/>
    <hyperlink ref="G96" r:id="rId12" xr:uid="{53E9B90D-AD2F-483B-8541-7FCBD05BB4F4}"/>
    <hyperlink ref="G85" r:id="rId13" xr:uid="{4AAB8901-2299-4492-A65C-7927C0B6915D}"/>
    <hyperlink ref="G7" r:id="rId14" xr:uid="{3FCADEEE-8573-4C79-B042-7DE930801CC9}"/>
    <hyperlink ref="G25" r:id="rId15" xr:uid="{F820D7D0-89F7-4B8F-9401-5460EFA78CF8}"/>
    <hyperlink ref="G30" r:id="rId16" xr:uid="{3CD42481-A280-4EE1-A639-A7774A38E0E6}"/>
    <hyperlink ref="G43" r:id="rId17" xr:uid="{353E9577-CE06-4D2F-885A-8689073A31E6}"/>
    <hyperlink ref="G11" r:id="rId18" xr:uid="{60FA13D7-3B74-452D-B648-AB31502A5619}"/>
    <hyperlink ref="G27" r:id="rId19" xr:uid="{B77EED93-2B31-4641-A41A-BF4F481ED2B0}"/>
    <hyperlink ref="G83" r:id="rId20" xr:uid="{FDA53616-A3C1-431E-B8E7-43E7ABDB266E}"/>
    <hyperlink ref="G110" r:id="rId21" xr:uid="{A5F27C0C-7287-463B-BC6B-10BA6DCA5F79}"/>
    <hyperlink ref="G72" r:id="rId22" xr:uid="{0A8C8C6D-77DA-4DF5-8307-68C5787862F0}"/>
    <hyperlink ref="G26" r:id="rId23" xr:uid="{B1B38743-C947-4826-AEF6-B77835A1CDC2}"/>
    <hyperlink ref="G112" r:id="rId24" xr:uid="{8AE4C59F-BD3A-4BAB-B893-2B8336117071}"/>
    <hyperlink ref="G10" r:id="rId25" xr:uid="{BA15BF86-DC48-4349-82BE-F6576A2BC658}"/>
    <hyperlink ref="G44" r:id="rId26" xr:uid="{B7C2BFD1-445C-41C3-A253-33267C07E601}"/>
    <hyperlink ref="G17" r:id="rId27" xr:uid="{965B5742-2FCD-4363-B039-FFF0CE7F8FBC}"/>
    <hyperlink ref="G76" r:id="rId28" xr:uid="{6DADF18A-C861-499D-842A-8A7D0E22EB75}"/>
    <hyperlink ref="G107" r:id="rId29" xr:uid="{BA05B517-ACB4-43A6-83BE-72144E4DAB5E}"/>
    <hyperlink ref="G9" r:id="rId30" xr:uid="{580AE418-F551-41D6-B4B7-1179CC5EB52A}"/>
    <hyperlink ref="G95" r:id="rId31" xr:uid="{F156206D-728E-4B79-B4E5-257D0CA6D63D}"/>
    <hyperlink ref="G111" r:id="rId32" xr:uid="{D359D2C7-59EE-4771-BDF3-9E541E595500}"/>
    <hyperlink ref="G57" r:id="rId33" xr:uid="{F8983FCF-B01F-4183-A919-AF6CFBF2A84A}"/>
    <hyperlink ref="G59:G62" r:id="rId34" display="https://www.sciencedirect.com/science/article/abs/pii/S0961953403000333" xr:uid="{68676D35-68B2-4861-A4DB-1A574D9864B5}"/>
    <hyperlink ref="G30:G31" r:id="rId35" display="https://www.sciencedirect.com/science/article/abs/pii/S0961953403000333" xr:uid="{F6422B6F-BFBB-42A1-AED2-63996DEB16E8}"/>
    <hyperlink ref="G73" r:id="rId36" xr:uid="{95A06CB1-BDFE-402A-86A6-71839D598C80}"/>
    <hyperlink ref="G106" r:id="rId37" xr:uid="{9687D2D6-E7AE-4647-8A74-DEC24A1B155C}"/>
    <hyperlink ref="G32" r:id="rId38" xr:uid="{F783AE21-FCF0-4E26-9A6E-0994FEA56575}"/>
    <hyperlink ref="F49" r:id="rId39" xr:uid="{F430DEB8-96CF-4C5C-BBFC-C09EA8661636}"/>
    <hyperlink ref="F91" r:id="rId40" xr:uid="{AAF28FE3-03BD-401E-A9C5-8D0B08A63466}"/>
    <hyperlink ref="F92" r:id="rId41" xr:uid="{44CB68D3-C1B3-4638-A90B-2725A1838ECD}"/>
    <hyperlink ref="F10" r:id="rId42" display="https://www.houtinfo.nl/node/224" xr:uid="{3D1B9012-8394-434E-872F-F7DBBD0CE460}"/>
    <hyperlink ref="F44" r:id="rId43" display="https://www.houtinfo.nl/node/255" xr:uid="{688AB6FB-63A1-48EC-ABA1-962B6827F4D3}"/>
    <hyperlink ref="F86" r:id="rId44" display="https://www.wood-database.com/western-red-cedar/" xr:uid="{3C5BC12E-01C8-40CE-B6FC-1CC801E27D4B}"/>
    <hyperlink ref="F71" r:id="rId45" display="https://www.wood-database.com/alaskan-yellow-cedar/" xr:uid="{8AF95B9B-307B-4E25-A689-96D0ED81A548}"/>
    <hyperlink ref="F76" r:id="rId46" display="https://www.wood-database.com/pacific-silver-fir/" xr:uid="{92C78060-A98C-4DD6-BE37-4C4F6099825C}"/>
    <hyperlink ref="F17" r:id="rId47" display="https://www.wood-database.com/balsam-fir/" xr:uid="{774D9724-3BC2-4823-857A-6DAFC4CE3619}"/>
    <hyperlink ref="F29" r:id="rId48" display="https://www.wood-database.com/box-elder/" xr:uid="{469CF6B9-3C2A-44F0-9291-38F52ED96728}"/>
    <hyperlink ref="F22" r:id="rId49" display="https://www.wood-database.com/bigleaf-maple/" xr:uid="{524ECE43-1FC1-40B7-9D60-3F429440E3D7}"/>
    <hyperlink ref="F96" r:id="rId50" display="https://www.wood-database.com/hard-maple/" xr:uid="{71CEAB7A-E50A-44F8-BE73-4B42DEE71788}"/>
    <hyperlink ref="F87" r:id="rId51" display="https://www.wood-database.com/red-maple/" xr:uid="{8A417737-9348-4066-8CD3-CF37F52E26A2}"/>
    <hyperlink ref="F85" r:id="rId52" display="https://www.wood-database.com/red-alder/" xr:uid="{3BFBBDB4-1126-4CD8-BEDC-ED8D3D8476B3}"/>
    <hyperlink ref="F25" r:id="rId53" display="https://www.wood-database.com/black-ash/" xr:uid="{3A8966F9-5E5C-41F7-8586-E34CDF028AA6}"/>
    <hyperlink ref="F7" r:id="rId54" display="https://www.wood-database.com/white-ash/" xr:uid="{29F74B86-A1F2-442C-BCBA-7BB085E59AA5}"/>
    <hyperlink ref="F110" r:id="rId55" display="https://www.wood-database.com/white-oak/" xr:uid="{9DDB81FE-7F94-4AC8-8F40-4A5B76AC3454}"/>
    <hyperlink ref="F72" r:id="rId56" display="https://www.wood-database.com/red-oak/" xr:uid="{2FB14AEA-1BCB-4A52-8BCE-5C033469CEE8}"/>
    <hyperlink ref="F63" r:id="rId57" display="https://www.wood-database.com/lodgepole-pine/" xr:uid="{597E10E9-6320-4FD2-854A-D1C5336E4DDF}"/>
    <hyperlink ref="F57" r:id="rId58" display="https://www.wood-database.com/jack-pine/" xr:uid="{B0834F59-38D1-4259-9D05-FF039598EF41}"/>
    <hyperlink ref="F80" r:id="rId59" display="https://www.wood-database.com/ponderosa-pine/" xr:uid="{1A583707-7BB2-4A42-9C23-E8DD42B08898}"/>
    <hyperlink ref="F88" r:id="rId60" display="https://www.wood-database.com/red-pine/" xr:uid="{C539C15F-BA4F-4924-BFC6-6540852FC2EC}"/>
    <hyperlink ref="F109" r:id="rId61" display="https://www.wood-database.com/eastern-white-pine/" xr:uid="{113F607C-6DB1-4FF1-A6BE-A0FD8338CBD4}"/>
    <hyperlink ref="F53" r:id="rId62" display="https://www.wood-database.com/?s=carya" xr:uid="{5D6E0305-9AAA-4B90-996D-BB54FA56F68E}"/>
    <hyperlink ref="F9" r:id="rId63" display="https://www.wood-database.com/tamarack/" xr:uid="{FF14944D-C3DB-47D4-8D34-09EF5AA7875B}"/>
    <hyperlink ref="F107" r:id="rId64" display="https://www.wood-database.com/western-larch/" xr:uid="{6D834A89-D4AF-404B-8A57-9D13CE18EE37}"/>
    <hyperlink ref="F11" r:id="rId65" display="https://www.wood-database.com/sycamore/" xr:uid="{7DB27A65-0941-454D-9217-BF4B83412F2E}"/>
    <hyperlink ref="F27" r:id="rId66" display="https://www.wood-database.com/black-cottonwood/" xr:uid="{B1FCE983-4FE4-43C5-A540-7B0323EB3C6D}"/>
    <hyperlink ref="F83" r:id="rId67" display="https://www.wood-database.com/quaking-aspen/" xr:uid="{7B309FAE-F7B4-4774-866C-ADC4E4CC383C}"/>
    <hyperlink ref="F26" r:id="rId68" display="https://www.wood-database.com/black-cherry/" xr:uid="{02B7F580-26E9-476B-A8C9-BAEB4F5CF0CC}"/>
    <hyperlink ref="F95" r:id="rId69" display="https://www.wood-database.com/sitka-spruce/" xr:uid="{CC80EC0A-4871-46F5-87D5-9EAA0B779B18}"/>
    <hyperlink ref="F111" r:id="rId70" display="https://www.wood-database.com/white-spruce/" xr:uid="{D794EE1E-F1FD-4086-AADE-62FC3C88C730}"/>
    <hyperlink ref="F112" r:id="rId71" display="https://www.wood-database.com/?s=salix" xr:uid="{E5394396-A580-4F1F-8B68-C0E289D91B4C}"/>
    <hyperlink ref="F43" r:id="rId72" display="https://www.wood-database.com/black-walnut/" xr:uid="{78819573-B4D7-4113-BA4A-1F5BE91074B5}"/>
    <hyperlink ref="F30" r:id="rId73" display="https://www.wood-database.com/butternut/" xr:uid="{7D289100-D867-421D-BB74-5A3E65D17DB8}"/>
    <hyperlink ref="F106" r:id="rId74" display="https://www.wood-database.com/western-hemlock/" xr:uid="{05402847-85ED-4C92-836A-516B615ABF91}"/>
    <hyperlink ref="F32" r:id="rId75" display="https://www.wood-database.com/eastern-hemlock/" xr:uid="{BBFA2773-3A0C-4A64-99D8-192DA113C9CB}"/>
    <hyperlink ref="F73" r:id="rId76" display="https://www.wood-database.com/northern-white-cedar/" xr:uid="{97FE84F1-35E5-4EB1-A26B-3D4AE103B184}"/>
    <hyperlink ref="F113" r:id="rId77" display="https://www.wood-database.com/yellow-birch/" xr:uid="{52E38843-A8C8-4D3C-A7A1-63BB40DE999F}"/>
    <hyperlink ref="F77" r:id="rId78" display="https://www.wood-database.com/paper-birch/" xr:uid="{6E845126-9991-4BE0-B1A4-0D53808A3170}"/>
    <hyperlink ref="F8" r:id="rId79" display="https://www.wood-database.com/american-beech/" xr:uid="{4D27EB21-FB18-4A49-8271-FBF9E646F340}"/>
    <hyperlink ref="G51" r:id="rId80" display="https://www.researchgate.net/publication/287808853_Carbon_content_in_Juvenile_and_mature_wood_of_Scots_Pine_Pinus_sylyestris_L" xr:uid="{B1702127-792C-45FD-B6A1-7869CC2AFDE9}"/>
  </hyperlinks>
  <pageMargins left="0.7" right="0.7" top="0.75" bottom="0.75" header="0.3" footer="0.3"/>
  <pageSetup orientation="portrait" r:id="rId81"/>
  <drawing r:id="rId82"/>
  <tableParts count="3">
    <tablePart r:id="rId83"/>
    <tablePart r:id="rId84"/>
    <tablePart r:id="rId8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1f29265-2466-46f2-b72d-2d5dda1027d5" xsi:nil="true"/>
    <lcf76f155ced4ddcb4097134ff3c332f xmlns="14373196-7332-43ba-8337-8b5a7c7385d1">
      <Terms xmlns="http://schemas.microsoft.com/office/infopath/2007/PartnerControls"/>
    </lcf76f155ced4ddcb4097134ff3c332f>
  </documentManagement>
</p:properties>
</file>

<file path=customXml/item3.xml>��< ? x m l   v e r s i o n = " 1 . 0 "   e n c o d i n g = " u t f - 1 6 " ? > < D a t a M a s h u p   x m l n s = " h t t p : / / s c h e m a s . m i c r o s o f t . c o m / D a t a M a s h u p " > A A A A A B I D A A B Q S w M E F A A C A A g A T l N J V 5 w b B u C i A A A A 9 g A A A B I A H A B D b 2 5 m a W c v U G F j a 2 F n Z S 5 4 b W w g o h g A K K A U A A A A A A A A A A A A A A A A A A A A A A A A A A A A h Y + 9 D o I w F I V f h X S n f y 6 G X O r g C s b E x L g 2 p U I j X A w U y 7 s 5 + E i + g h h F 3 R z P d 7 7 h n P v 1 B q u x q a O L 7 X r X Y k o E 5 S S y a N r C Y Z m S w R / j J V k p 2 G p z 0 q W N J h n 7 Z O y L l F T e n x P G Q g g 0 L G j b l U x y L t g h z 3 a m s o 0 m H 9 n 9 l 2 O H v d d o L F G w f 4 1 R k g o p q O S S c m A z h N z h V 5 h 6 / m x / I K y H 2 g + d V V j H m w z Y H I G 9 P 6 g H U E s D B B Q A A g A I A E 5 T S V 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O U 0 l X K I p H u A 4 A A A A R A A A A E w A c A E Z v c m 1 1 b G F z L 1 N l Y 3 R p b 2 4 x L m 0 g o h g A K K A U A A A A A A A A A A A A A A A A A A A A A A A A A A A A K 0 5 N L s n M z 1 M I h t C G 1 g B Q S w E C L Q A U A A I A C A B O U 0 l X n B s G 4 K I A A A D 2 A A A A E g A A A A A A A A A A A A A A A A A A A A A A Q 2 9 u Z m l n L 1 B h Y 2 t h Z 2 U u e G 1 s U E s B A i 0 A F A A C A A g A T l N J V w / K 6 a u k A A A A 6 Q A A A B M A A A A A A A A A A A A A A A A A 7 g A A A F t D b 2 5 0 Z W 5 0 X 1 R 5 c G V z X S 5 4 b W x Q S w E C L Q A U A A I A C A B O U 0 l 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X F W Y j E M V I E + o p J w a b S r 0 w A A A A A A C A A A A A A A Q Z g A A A A E A A C A A A A A O b H u R t X a g c 7 B P s e H 6 Z X y 1 0 x T x B G k U z W k L q P 0 D / Z R 4 8 g A A A A A O g A A A A A I A A C A A A A B z h / 3 d F 4 m 5 a N L d Q G s l y 1 C V 3 P C I r i M A p w H A b Q X G P c M A p F A A A A D z P h H h a g a 3 j n Y T K R + V D 3 l w 2 0 z M h 6 M + C B N b v a L n X s L s s n N B v W 3 s A g s z a r z 0 Y 5 n 2 Q q T 2 j i u 1 o R O r 0 E t L E d X m 5 w s D t D f C s L 3 z J o m P V M Z M H B I N 5 E A A A A D T C b 4 k 4 T m k X b x z l y I 7 0 m i j A s r g h 2 K U q k g 7 1 z Y b b z u t S i t s S f n K q G d N C s W b i Q u k U k C G l f g d A g m a C N R q n d u U q H 7 o < / D a t a M a s h u p > 
</file>

<file path=customXml/item4.xml><?xml version="1.0" encoding="utf-8"?>
<ct:contentTypeSchema xmlns:ct="http://schemas.microsoft.com/office/2006/metadata/contentType" xmlns:ma="http://schemas.microsoft.com/office/2006/metadata/properties/metaAttributes" ct:_="" ma:_="" ma:contentTypeName="Document" ma:contentTypeID="0x0101001797527CE1CEC142A4DAC4EFC6B0C87D" ma:contentTypeVersion="17" ma:contentTypeDescription="Een nieuw document maken." ma:contentTypeScope="" ma:versionID="7fdf4da1e5875bd6d1856286d443cf68">
  <xsd:schema xmlns:xsd="http://www.w3.org/2001/XMLSchema" xmlns:xs="http://www.w3.org/2001/XMLSchema" xmlns:p="http://schemas.microsoft.com/office/2006/metadata/properties" xmlns:ns2="14373196-7332-43ba-8337-8b5a7c7385d1" xmlns:ns3="b1f29265-2466-46f2-b72d-2d5dda1027d5" targetNamespace="http://schemas.microsoft.com/office/2006/metadata/properties" ma:root="true" ma:fieldsID="d3a109f1ac5bd2ab9a1aab9d3384f448" ns2:_="" ns3:_="">
    <xsd:import namespace="14373196-7332-43ba-8337-8b5a7c7385d1"/>
    <xsd:import namespace="b1f29265-2466-46f2-b72d-2d5dda1027d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OCR"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373196-7332-43ba-8337-8b5a7c7385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MediaServic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c749ebc3-b796-4ec2-8528-606ca93d60c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1f29265-2466-46f2-b72d-2d5dda1027d5"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6913f0bc-90ba-46ca-a893-8e20b7bf3ae0}" ma:internalName="TaxCatchAll" ma:showField="CatchAllData" ma:web="b1f29265-2466-46f2-b72d-2d5dda1027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5323DB6-E225-404C-8940-FEF33AB7A77D}">
  <ds:schemaRefs>
    <ds:schemaRef ds:uri="http://schemas.microsoft.com/sharepoint/v3/contenttype/forms"/>
  </ds:schemaRefs>
</ds:datastoreItem>
</file>

<file path=customXml/itemProps2.xml><?xml version="1.0" encoding="utf-8"?>
<ds:datastoreItem xmlns:ds="http://schemas.openxmlformats.org/officeDocument/2006/customXml" ds:itemID="{C12E2F8D-6C00-4A8C-8308-011B56851A67}">
  <ds:schemaRefs>
    <ds:schemaRef ds:uri="http://purl.org/dc/elements/1.1/"/>
    <ds:schemaRef ds:uri="http://schemas.microsoft.com/office/2006/metadata/properties"/>
    <ds:schemaRef ds:uri="http://www.w3.org/XML/1998/namespace"/>
    <ds:schemaRef ds:uri="http://schemas.microsoft.com/office/2006/documentManagement/types"/>
    <ds:schemaRef ds:uri="http://purl.org/dc/dcmitype/"/>
    <ds:schemaRef ds:uri="http://schemas.microsoft.com/office/infopath/2007/PartnerControls"/>
    <ds:schemaRef ds:uri="14373196-7332-43ba-8337-8b5a7c7385d1"/>
    <ds:schemaRef ds:uri="http://schemas.openxmlformats.org/package/2006/metadata/core-properties"/>
    <ds:schemaRef ds:uri="b1f29265-2466-46f2-b72d-2d5dda1027d5"/>
    <ds:schemaRef ds:uri="http://purl.org/dc/terms/"/>
  </ds:schemaRefs>
</ds:datastoreItem>
</file>

<file path=customXml/itemProps3.xml><?xml version="1.0" encoding="utf-8"?>
<ds:datastoreItem xmlns:ds="http://schemas.openxmlformats.org/officeDocument/2006/customXml" ds:itemID="{A37A04C1-1E2F-436F-943B-712571DAAC79}">
  <ds:schemaRefs>
    <ds:schemaRef ds:uri="http://schemas.microsoft.com/DataMashup"/>
  </ds:schemaRefs>
</ds:datastoreItem>
</file>

<file path=customXml/itemProps4.xml><?xml version="1.0" encoding="utf-8"?>
<ds:datastoreItem xmlns:ds="http://schemas.openxmlformats.org/officeDocument/2006/customXml" ds:itemID="{DF9278D7-6F4C-4EE7-858B-93D662033B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373196-7332-43ba-8337-8b5a7c7385d1"/>
    <ds:schemaRef ds:uri="b1f29265-2466-46f2-b72d-2d5dda1027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10</vt:i4>
      </vt:variant>
      <vt:variant>
        <vt:lpstr>Benoemde bereiken</vt:lpstr>
      </vt:variant>
      <vt:variant>
        <vt:i4>22</vt:i4>
      </vt:variant>
    </vt:vector>
  </HeadingPairs>
  <TitlesOfParts>
    <vt:vector size="32" baseType="lpstr">
      <vt:lpstr>Read me first</vt:lpstr>
      <vt:lpstr>Report</vt:lpstr>
      <vt:lpstr>Project&amp;DataInput</vt:lpstr>
      <vt:lpstr>ManufacturerList</vt:lpstr>
      <vt:lpstr>ProductList</vt:lpstr>
      <vt:lpstr>UnitSelect</vt:lpstr>
      <vt:lpstr>NCRB_CalculationModule</vt:lpstr>
      <vt:lpstr>EPD_Database</vt:lpstr>
      <vt:lpstr>Wood_Database</vt:lpstr>
      <vt:lpstr>OtherProducts_Database</vt:lpstr>
      <vt:lpstr>Report!Afdrukbereik</vt:lpstr>
      <vt:lpstr>BSF_Custom</vt:lpstr>
      <vt:lpstr>City</vt:lpstr>
      <vt:lpstr>Country</vt:lpstr>
      <vt:lpstr>CR_baseline</vt:lpstr>
      <vt:lpstr>CR_total</vt:lpstr>
      <vt:lpstr>CSC_total</vt:lpstr>
      <vt:lpstr>Description</vt:lpstr>
      <vt:lpstr>Developer</vt:lpstr>
      <vt:lpstr>Ery</vt:lpstr>
      <vt:lpstr>GFA</vt:lpstr>
      <vt:lpstr>GHG_increase</vt:lpstr>
      <vt:lpstr>MinimumTotalLifespan</vt:lpstr>
      <vt:lpstr>Name</vt:lpstr>
      <vt:lpstr>NCRB</vt:lpstr>
      <vt:lpstr>Other</vt:lpstr>
      <vt:lpstr>Postalcode</vt:lpstr>
      <vt:lpstr>ProjectLifespan</vt:lpstr>
      <vt:lpstr>ProjectPhase</vt:lpstr>
      <vt:lpstr>ProjectType</vt:lpstr>
      <vt:lpstr>Streetname_number</vt:lpstr>
      <vt:lpstr>Woods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Bart</dc:creator>
  <cp:lastModifiedBy>jelle de bijl</cp:lastModifiedBy>
  <cp:lastPrinted>2025-09-16T12:42:24Z</cp:lastPrinted>
  <dcterms:created xsi:type="dcterms:W3CDTF">2023-09-24T08:13:27Z</dcterms:created>
  <dcterms:modified xsi:type="dcterms:W3CDTF">2025-09-16T12:44:00Z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0x0101001797527CE1CEC142A4DAC4EFC6B0C87D</vt:lpwstr>
  </property>
  <property fmtid="{D5CDD505-2E9C-101B-9397-08002B2CF9AE}" pid="3" name="MediaServiceImageTags">
    <vt:lpwstr/>
  </property>
</Properties>
</file>