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c28f2ff09bb806f/Dokumentumok_2018/Climate_cleanup/LSC_excel/EMPTY FOLDER STRUCTURE TO COPY/Calculation/"/>
    </mc:Choice>
  </mc:AlternateContent>
  <xr:revisionPtr revIDLastSave="60" documentId="13_ncr:1_{8E9BD9B6-2B73-45D1-80AB-2A1D3AB55910}" xr6:coauthVersionLast="47" xr6:coauthVersionMax="47" xr10:uidLastSave="{107E6885-3535-4A17-AC8A-777A0EA77D5F}"/>
  <bookViews>
    <workbookView xWindow="22932" yWindow="4164" windowWidth="23256" windowHeight="12576" activeTab="3" xr2:uid="{00000000-000D-0000-FFFF-FFFF00000000}"/>
  </bookViews>
  <sheets>
    <sheet name="Project Summary" sheetId="1" r:id="rId1"/>
    <sheet name="Fields" sheetId="2" r:id="rId2"/>
    <sheet name="Measurements" sheetId="3" r:id="rId3"/>
    <sheet name="Carbon Calculation" sheetId="4" r:id="rId4"/>
    <sheet name="References" sheetId="5" r:id="rId5"/>
    <sheet name="calculation factor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B7" i="4"/>
  <c r="B8" i="4"/>
  <c r="R4" i="3"/>
  <c r="R3" i="3"/>
  <c r="U3" i="3" s="1"/>
  <c r="V3" i="3" s="1"/>
  <c r="P3" i="3"/>
  <c r="O3" i="3"/>
  <c r="N3" i="3"/>
  <c r="M3" i="3"/>
  <c r="L4" i="3"/>
  <c r="L3" i="3"/>
  <c r="B6" i="4"/>
  <c r="B6" i="1"/>
  <c r="T4" i="3"/>
  <c r="T5" i="3"/>
  <c r="T6" i="3"/>
  <c r="T3" i="3"/>
  <c r="N4" i="3"/>
  <c r="N5" i="3"/>
  <c r="N6" i="3"/>
  <c r="S4" i="3"/>
  <c r="S5" i="3"/>
  <c r="S6" i="3"/>
  <c r="S3" i="3"/>
  <c r="R5" i="3"/>
  <c r="R6" i="3"/>
  <c r="H2" i="3"/>
  <c r="U6" i="3" l="1"/>
  <c r="U5" i="3"/>
  <c r="U4" i="3"/>
  <c r="M4" i="3"/>
  <c r="M5" i="3"/>
  <c r="M6" i="3"/>
  <c r="L5" i="3"/>
  <c r="O5" i="3" s="1"/>
  <c r="L6" i="3"/>
  <c r="O6" i="3" s="1"/>
  <c r="O4" i="3"/>
  <c r="D6" i="4"/>
  <c r="A19" i="4" s="1"/>
  <c r="C3" i="3"/>
  <c r="D15" i="3"/>
  <c r="D14" i="3"/>
  <c r="C14" i="3"/>
  <c r="C15" i="3"/>
  <c r="D2" i="3"/>
  <c r="C2" i="3"/>
  <c r="A18" i="4"/>
  <c r="B4" i="4"/>
  <c r="B2" i="4"/>
  <c r="C1" i="4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D4" i="3"/>
  <c r="C4" i="3"/>
  <c r="D3" i="3"/>
  <c r="F6" i="4" l="1"/>
  <c r="F7" i="4"/>
  <c r="D12" i="4"/>
  <c r="D8" i="4"/>
  <c r="D7" i="4"/>
  <c r="A20" i="4" l="1"/>
  <c r="H6" i="4"/>
  <c r="F8" i="4"/>
  <c r="F12" i="4"/>
  <c r="D10" i="4"/>
  <c r="D11" i="4" s="1"/>
  <c r="D13" i="4" s="1"/>
  <c r="B19" i="4" s="1"/>
  <c r="F10" i="4"/>
  <c r="F11" i="4" s="1"/>
  <c r="F13" i="4" s="1"/>
  <c r="B20" i="4" s="1"/>
  <c r="A21" i="4" l="1"/>
  <c r="J6" i="4"/>
  <c r="H7" i="4"/>
  <c r="H10" i="4" s="1"/>
  <c r="H11" i="4" s="1"/>
  <c r="H13" i="4" s="1"/>
  <c r="B21" i="4" s="1"/>
  <c r="H12" i="4"/>
  <c r="H8" i="4"/>
  <c r="B8" i="5"/>
  <c r="B3" i="4" s="1"/>
  <c r="A22" i="4" l="1"/>
  <c r="J8" i="4"/>
  <c r="J7" i="4"/>
  <c r="J10" i="4" s="1"/>
  <c r="J11" i="4" s="1"/>
  <c r="J13" i="4" s="1"/>
  <c r="B22" i="4" s="1"/>
  <c r="J12" i="4"/>
  <c r="D14" i="4"/>
  <c r="J14" i="4"/>
  <c r="B14" i="4"/>
  <c r="D22" i="4" s="1"/>
  <c r="H14" i="4"/>
  <c r="F14" i="4"/>
  <c r="D19" i="4" l="1"/>
  <c r="D21" i="4"/>
  <c r="D20" i="4"/>
  <c r="D18" i="4"/>
  <c r="B14" i="1"/>
  <c r="B10" i="4" l="1"/>
  <c r="B11" i="4" s="1"/>
  <c r="B13" i="4" l="1"/>
  <c r="B13" i="1"/>
  <c r="B15" i="1" s="1"/>
  <c r="B18" i="1" s="1"/>
  <c r="B19" i="1" l="1"/>
  <c r="B20" i="1" s="1"/>
  <c r="B23" i="1" s="1"/>
  <c r="C19" i="4"/>
  <c r="B18" i="4"/>
  <c r="C22" i="4"/>
  <c r="C20" i="4"/>
  <c r="C18" i="4"/>
  <c r="C21" i="4"/>
  <c r="B24" i="1" l="1"/>
  <c r="B25" i="1" s="1"/>
</calcChain>
</file>

<file path=xl/sharedStrings.xml><?xml version="1.0" encoding="utf-8"?>
<sst xmlns="http://schemas.openxmlformats.org/spreadsheetml/2006/main" count="160" uniqueCount="104">
  <si>
    <t>General information</t>
  </si>
  <si>
    <t>Remover name</t>
  </si>
  <si>
    <t>Project code</t>
  </si>
  <si>
    <t>Project name</t>
  </si>
  <si>
    <t>Location</t>
  </si>
  <si>
    <t>Area</t>
  </si>
  <si>
    <t>ha</t>
  </si>
  <si>
    <t>Duration</t>
  </si>
  <si>
    <t>years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</si>
  <si>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</si>
  <si>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</si>
  <si>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</si>
  <si>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</si>
  <si>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</si>
  <si>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</si>
  <si>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</si>
  <si>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</si>
  <si>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</si>
  <si>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</si>
  <si>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</si>
  <si>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</si>
  <si>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</si>
  <si>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</si>
  <si>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LCA emissions</t>
  </si>
  <si>
    <t>project related emissions</t>
  </si>
  <si>
    <t>Net storage potential</t>
  </si>
  <si>
    <t>project storage -/- emissions over 20 years</t>
  </si>
  <si>
    <t>12/20 x net storage potential</t>
  </si>
  <si>
    <t>Holding Pool</t>
  </si>
  <si>
    <t>20% of the first 12 years</t>
  </si>
  <si>
    <t>Field Code</t>
  </si>
  <si>
    <t>Field name</t>
  </si>
  <si>
    <t>Size (ha)</t>
  </si>
  <si>
    <t>Owner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</si>
  <si>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</si>
  <si>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</si>
  <si>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</si>
  <si>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</si>
  <si>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</si>
  <si>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</si>
  <si>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</si>
  <si>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</si>
  <si>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</si>
  <si>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</si>
  <si>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Notes</t>
  </si>
  <si>
    <t>SOC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</si>
  <si>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</si>
  <si>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</si>
  <si>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</si>
  <si>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</si>
  <si>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</si>
  <si>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</si>
  <si>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</si>
  <si>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</si>
  <si>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</si>
  <si>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</si>
  <si>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</si>
  <si>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</si>
  <si>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</si>
  <si>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</si>
  <si>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</si>
  <si>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</si>
  <si>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</si>
  <si>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</si>
  <si>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</si>
  <si>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</si>
  <si>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</si>
  <si>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</si>
  <si>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</si>
  <si>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</si>
  <si>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</si>
  <si>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</si>
  <si>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</si>
  <si>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</si>
  <si>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</si>
  <si>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</si>
  <si>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</si>
  <si>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</si>
  <si>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</si>
  <si>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</si>
  <si>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</si>
  <si>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</si>
  <si>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</si>
  <si>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>C g/kg</t>
  </si>
  <si>
    <t>AGB (above ground)</t>
  </si>
  <si>
    <t>from C to CO2</t>
  </si>
  <si>
    <t>soil density</t>
  </si>
  <si>
    <t>% organic matter</t>
  </si>
  <si>
    <t>% organic carbon</t>
  </si>
  <si>
    <t>Soil Organic Carbon and Above Ground Carbon, following CDM AR-ACM0003</t>
  </si>
  <si>
    <t>Field size</t>
  </si>
  <si>
    <t>A</t>
  </si>
  <si>
    <t>B</t>
  </si>
  <si>
    <t>Average per field</t>
  </si>
  <si>
    <t>Weighted average SOC</t>
  </si>
  <si>
    <t>Weighted average AGB</t>
  </si>
  <si>
    <t>Potential Carbon Removal Units</t>
  </si>
  <si>
    <t>Units first 12 years</t>
  </si>
  <si>
    <t>Potential units issued</t>
  </si>
  <si>
    <t>units</t>
  </si>
  <si>
    <t>project duration</t>
  </si>
  <si>
    <t>Starting year</t>
  </si>
  <si>
    <t>year of planting</t>
  </si>
  <si>
    <t>storage potential per ha x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</si>
</sst>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"/>
    <numFmt numFmtId="165" formatCode="&quot;€&quot;#,##0"/>
    <numFmt numFmtId="166" formatCode="d\-m\-yyyy"/>
    <numFmt numFmtId="167" formatCode="#,##0.000"/>
  </numFmts>
  <fonts count="22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9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2" fontId="2" fillId="3" borderId="0" xfId="0" applyNumberFormat="1" applyFont="1" applyFill="1" applyAlignment="1">
      <alignment horizontal="left"/>
    </xf>
    <xf numFmtId="0" fontId="2" fillId="3" borderId="0" xfId="0" applyFont="1" applyFill="1"/>
    <xf numFmtId="9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5" borderId="0" xfId="0" applyFont="1" applyFill="1"/>
    <xf numFmtId="3" fontId="2" fillId="5" borderId="0" xfId="0" applyNumberFormat="1" applyFont="1" applyFill="1" applyAlignment="1">
      <alignment horizontal="left"/>
    </xf>
    <xf numFmtId="1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2" fillId="0" borderId="0" xfId="0" applyNumberFormat="1" applyFont="1"/>
    <xf numFmtId="164" fontId="2" fillId="0" borderId="0" xfId="0" applyNumberFormat="1" applyFont="1"/>
    <xf numFmtId="9" fontId="2" fillId="0" borderId="0" xfId="0" applyNumberFormat="1" applyFont="1"/>
    <xf numFmtId="3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right"/>
    </xf>
    <xf numFmtId="0" fontId="2" fillId="0" borderId="0" xfId="0" quotePrefix="1" applyFont="1"/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0" fontId="6" fillId="0" borderId="0" xfId="0" applyFont="1"/>
    <xf numFmtId="2" fontId="2" fillId="0" borderId="0" xfId="0" applyNumberFormat="1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 applyAlignment="1">
      <alignment horizontal="left"/>
    </xf>
    <xf numFmtId="0" fontId="8" fillId="0" borderId="0" xfId="0" applyFont="1"/>
    <xf numFmtId="2" fontId="8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4" borderId="0" xfId="0" applyFont="1" applyFill="1"/>
    <xf numFmtId="0" fontId="13" fillId="0" borderId="0" xfId="0" applyFont="1"/>
    <xf numFmtId="0" fontId="14" fillId="0" borderId="0" xfId="0" applyFont="1"/>
    <xf numFmtId="16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2" fontId="13" fillId="0" borderId="0" xfId="0" applyNumberFormat="1" applyFont="1"/>
    <xf numFmtId="167" fontId="13" fillId="0" borderId="0" xfId="0" applyNumberFormat="1" applyFont="1"/>
    <xf numFmtId="14" fontId="9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16" fillId="4" borderId="0" xfId="0" applyFont="1" applyFill="1"/>
    <xf numFmtId="0" fontId="17" fillId="5" borderId="0" xfId="0" applyFont="1" applyFill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9" fillId="6" borderId="1" xfId="0" applyFont="1" applyFill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quotePrefix="1" applyFont="1"/>
    <xf numFmtId="14" fontId="15" fillId="0" borderId="0" xfId="0" applyNumberFormat="1" applyFont="1" applyAlignment="1">
      <alignment horizontal="left"/>
    </xf>
    <xf numFmtId="14" fontId="14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4" fillId="7" borderId="0" xfId="0" applyFont="1" applyFill="1"/>
    <xf numFmtId="0" fontId="18" fillId="0" borderId="0" xfId="0" applyFont="1"/>
    <xf numFmtId="0" fontId="21" fillId="0" borderId="0" xfId="0" applyFont="1" applyAlignment="1">
      <alignment vertical="center" wrapText="1"/>
    </xf>
    <xf numFmtId="0" fontId="21" fillId="8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depot.wur.nl/7621" TargetMode="External"/><Relationship Id="rId2" Type="http://schemas.openxmlformats.org/officeDocument/2006/relationships/hyperlink" Target="https://data.ceda.ac.uk/neodc/esacci/biomass/data/agb/maps/v3.0" TargetMode="External"/><Relationship Id="rId1" Type="http://schemas.openxmlformats.org/officeDocument/2006/relationships/hyperlink" Target="https://climate.esa.int/media/documents/D2_2_Algorithm_Theoretical_Basis_Document_ATBD_V3.0_20210614_hkrml_SQ_MS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showGridLines="0" workbookViewId="0">
      <selection activeCell="B8" sqref="B8"/>
    </sheetView>
  </sheetViews>
  <sheetFormatPr defaultColWidth="12.7109375" defaultRowHeight="15" customHeight="1" x14ac:dyDescent="0.2"/>
  <cols>
    <col min="1" max="1" width="24" customWidth="1"/>
    <col min="2" max="2" width="12.85546875" style="56" customWidth="1"/>
    <col min="3" max="3" width="11.140625" customWidth="1"/>
    <col min="4" max="4" width="24.85546875" style="59" customWidth="1"/>
    <col min="5" max="6" width="12.7109375" customWidth="1"/>
  </cols>
  <sheetData>
    <row r="1" spans="1:5" ht="15.75" customHeight="1" x14ac:dyDescent="0.2">
      <c r="A1" s="1" t="s">
        <v>0</v>
      </c>
      <c r="B1" s="2"/>
    </row>
    <row r="2" spans="1:5" ht="15.75" customHeight="1" x14ac:dyDescent="0.2">
      <c r="A2" s="3" t="s">
        <v>1</v>
      </c>
      <c r="B2" s="4"/>
      <c r="C2" s="5"/>
    </row>
    <row r="3" spans="1:5" ht="15.75" customHeight="1" x14ac:dyDescent="0.2">
      <c r="A3" s="3" t="s">
        <v>2</v>
      </c>
      <c r="B3" s="4"/>
      <c r="C3" s="5"/>
    </row>
    <row r="4" spans="1:5" ht="15.75" customHeight="1" x14ac:dyDescent="0.2">
      <c r="A4" s="3" t="s">
        <v>3</v>
      </c>
      <c r="B4" s="4"/>
      <c r="C4" s="5"/>
    </row>
    <row r="5" spans="1:5" ht="15.75" customHeight="1" x14ac:dyDescent="0.2">
      <c r="A5" s="3" t="s">
        <v>4</v>
      </c>
      <c r="B5" s="4"/>
      <c r="C5" s="5"/>
    </row>
    <row r="6" spans="1:5" ht="15.75" customHeight="1" x14ac:dyDescent="0.2">
      <c r="A6" s="3" t="s">
        <v>5</v>
      </c>
      <c r="B6" s="6">
        <f>SUM(Fields!C2:C998)</f>
        <v>0</v>
      </c>
      <c r="C6" s="7" t="s">
        <v>6</v>
      </c>
    </row>
    <row r="7" spans="1:5" ht="15.75" customHeight="1" x14ac:dyDescent="0.2">
      <c r="A7" s="3" t="s">
        <v>101</v>
      </c>
      <c r="B7" s="6"/>
      <c r="C7" s="7"/>
      <c r="D7" s="59" t="s">
        <v>102</v>
      </c>
    </row>
    <row r="8" spans="1:5" ht="15.75" customHeight="1" x14ac:dyDescent="0.2">
      <c r="A8" s="3" t="s">
        <v>7</v>
      </c>
      <c r="B8" s="2"/>
      <c r="C8" s="3" t="s">
        <v>8</v>
      </c>
      <c r="D8" s="60" t="s">
        <v>100</v>
      </c>
    </row>
    <row r="9" spans="1:5" ht="15.75" customHeight="1" x14ac:dyDescent="0.2">
      <c r="A9" s="3" t="s">
        <v>9</v>
      </c>
      <c r="B9" s="8">
        <v>0.2</v>
      </c>
      <c r="D9" s="60" t="s">
        <v>10</v>
      </c>
    </row>
    <row r="10" spans="1:5" ht="15.75" customHeight="1" x14ac:dyDescent="0.2">
      <c r="A10" s="3" t="s">
        <v>11</v>
      </c>
      <c r="B10" s="8">
        <v>0.2</v>
      </c>
      <c r="D10" s="60" t="s">
        <v>12</v>
      </c>
    </row>
    <row r="11" spans="1:5" ht="15.75" customHeight="1" x14ac:dyDescent="0.2">
      <c r="B11" s="2"/>
    </row>
    <row r="12" spans="1:5" ht="15.75" customHeight="1" x14ac:dyDescent="0.2">
      <c r="A12" s="1" t="s">
        <v>13</v>
      </c>
      <c r="B12" s="2"/>
      <c r="D12" s="60"/>
    </row>
    <row r="13" spans="1:5" ht="15.75" customHeight="1" x14ac:dyDescent="0.2">
      <c r="A13" s="3" t="s">
        <v>14</v>
      </c>
      <c r="B13" s="2" t="e">
        <f>'Carbon Calculation'!B11+'Carbon Calculation'!B12</f>
        <v>#DIV/0!</v>
      </c>
      <c r="C13" s="3" t="s">
        <v>15</v>
      </c>
      <c r="D13" s="61" t="s">
        <v>89</v>
      </c>
    </row>
    <row r="14" spans="1:5" ht="15.75" customHeight="1" x14ac:dyDescent="0.2">
      <c r="A14" s="3" t="s">
        <v>16</v>
      </c>
      <c r="B14" s="9" t="e">
        <f>'Carbon Calculation'!$B$14/B$6</f>
        <v>#DIV/0!</v>
      </c>
      <c r="C14" s="3" t="s">
        <v>15</v>
      </c>
      <c r="D14" s="60" t="s">
        <v>17</v>
      </c>
    </row>
    <row r="15" spans="1:5" ht="15.75" customHeight="1" x14ac:dyDescent="0.2">
      <c r="A15" s="10" t="s">
        <v>18</v>
      </c>
      <c r="B15" s="11" t="e">
        <f>B14-B13</f>
        <v>#DIV/0!</v>
      </c>
      <c r="C15" s="10" t="s">
        <v>15</v>
      </c>
      <c r="D15" s="62" t="s">
        <v>19</v>
      </c>
      <c r="E15" s="10"/>
    </row>
    <row r="16" spans="1:5" ht="15.75" customHeight="1" x14ac:dyDescent="0.2">
      <c r="A16" s="1"/>
      <c r="B16" s="12"/>
      <c r="C16" s="3"/>
    </row>
    <row r="17" spans="1:26" ht="15.75" customHeight="1" x14ac:dyDescent="0.2">
      <c r="A17" s="1" t="s">
        <v>20</v>
      </c>
      <c r="B17" s="2"/>
    </row>
    <row r="18" spans="1:26" ht="15.75" customHeight="1" x14ac:dyDescent="0.2">
      <c r="A18" s="3" t="s">
        <v>21</v>
      </c>
      <c r="B18" s="9" t="e">
        <f>B15*B6</f>
        <v>#DIV/0!</v>
      </c>
      <c r="C18" s="3" t="s">
        <v>22</v>
      </c>
      <c r="D18" s="60" t="s">
        <v>103</v>
      </c>
    </row>
    <row r="19" spans="1:26" ht="15.75" customHeight="1" x14ac:dyDescent="0.2">
      <c r="A19" s="3" t="s">
        <v>23</v>
      </c>
      <c r="B19" s="9" t="e">
        <f>B10*B18</f>
        <v>#DIV/0!</v>
      </c>
      <c r="C19" s="3" t="s">
        <v>22</v>
      </c>
      <c r="D19" s="60" t="s">
        <v>24</v>
      </c>
    </row>
    <row r="20" spans="1:26" ht="15.75" customHeight="1" x14ac:dyDescent="0.2">
      <c r="A20" s="10" t="s">
        <v>25</v>
      </c>
      <c r="B20" s="11" t="e">
        <f>B18-B19</f>
        <v>#DIV/0!</v>
      </c>
      <c r="C20" s="10" t="s">
        <v>22</v>
      </c>
      <c r="D20" s="62" t="s">
        <v>26</v>
      </c>
      <c r="E20" s="10"/>
    </row>
    <row r="21" spans="1:26" ht="15.75" customHeight="1" x14ac:dyDescent="0.2">
      <c r="A21" s="3"/>
      <c r="B21" s="13"/>
      <c r="D21" s="60"/>
    </row>
    <row r="22" spans="1:26" ht="15.75" customHeight="1" x14ac:dyDescent="0.2">
      <c r="A22" s="79" t="s">
        <v>96</v>
      </c>
      <c r="B22" s="13"/>
      <c r="D22" s="60"/>
    </row>
    <row r="23" spans="1:26" ht="15.75" customHeight="1" x14ac:dyDescent="0.2">
      <c r="A23" s="77" t="s">
        <v>97</v>
      </c>
      <c r="B23" s="9" t="e">
        <f>ROUND((12/20)*B20,1)</f>
        <v>#DIV/0!</v>
      </c>
      <c r="C23" s="3" t="s">
        <v>99</v>
      </c>
      <c r="D23" s="60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77" t="s">
        <v>28</v>
      </c>
      <c r="B24" s="9" t="e">
        <f>ROUND(B9*B23,1)</f>
        <v>#DIV/0!</v>
      </c>
      <c r="C24" s="3" t="s">
        <v>99</v>
      </c>
      <c r="D24" s="63" t="s">
        <v>29</v>
      </c>
      <c r="E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78" t="s">
        <v>98</v>
      </c>
      <c r="B25" s="11" t="e">
        <f>ROUND(B23-B24,1)</f>
        <v>#DIV/0!</v>
      </c>
      <c r="C25" s="10" t="s">
        <v>99</v>
      </c>
      <c r="D25" s="62"/>
      <c r="E25" s="10"/>
    </row>
    <row r="26" spans="1:26" ht="15.75" customHeight="1" x14ac:dyDescent="0.2">
      <c r="A26" s="15"/>
      <c r="C26" s="16"/>
      <c r="D26" s="64"/>
      <c r="E26" s="17"/>
    </row>
    <row r="27" spans="1:26" ht="15.75" customHeight="1" x14ac:dyDescent="0.2">
      <c r="A27" s="15"/>
      <c r="B27" s="2"/>
      <c r="C27" s="18"/>
      <c r="D27" s="64"/>
      <c r="E27" s="17"/>
    </row>
    <row r="28" spans="1:26" ht="15.75" customHeight="1" x14ac:dyDescent="0.2">
      <c r="A28" s="15"/>
      <c r="B28" s="2"/>
      <c r="C28" s="3"/>
      <c r="D28" s="63"/>
      <c r="E28" s="14"/>
    </row>
    <row r="29" spans="1:26" ht="15.75" customHeight="1" x14ac:dyDescent="0.2">
      <c r="A29" s="19"/>
      <c r="C29" s="3"/>
      <c r="D29" s="64"/>
      <c r="E29" s="17"/>
    </row>
    <row r="30" spans="1:26" ht="15.75" customHeight="1" x14ac:dyDescent="0.2">
      <c r="A30" s="15"/>
      <c r="C30" s="20"/>
      <c r="D30" s="64"/>
      <c r="E30" s="17"/>
    </row>
    <row r="31" spans="1:26" ht="15.75" customHeight="1" x14ac:dyDescent="0.2">
      <c r="A31" s="15"/>
      <c r="B31" s="2"/>
      <c r="C31" s="3"/>
      <c r="D31" s="64"/>
      <c r="E31" s="17"/>
    </row>
    <row r="32" spans="1:26" ht="15.75" customHeight="1" x14ac:dyDescent="0.2">
      <c r="A32" s="15"/>
      <c r="B32" s="2"/>
      <c r="C32" s="3"/>
      <c r="D32" s="63"/>
      <c r="E32" s="14"/>
    </row>
    <row r="33" spans="1:5" ht="15.75" customHeight="1" x14ac:dyDescent="0.2">
      <c r="A33" s="19"/>
      <c r="B33" s="2"/>
      <c r="C33" s="3"/>
      <c r="D33" s="64"/>
      <c r="E33" s="17"/>
    </row>
    <row r="34" spans="1:5" ht="15.75" customHeight="1" x14ac:dyDescent="0.2">
      <c r="A34" s="15"/>
      <c r="B34" s="2"/>
      <c r="C34" s="20"/>
      <c r="D34" s="64"/>
      <c r="E34" s="17"/>
    </row>
    <row r="35" spans="1:5" ht="15.75" customHeight="1" x14ac:dyDescent="0.2">
      <c r="A35" s="15"/>
      <c r="B35" s="2"/>
      <c r="C35" s="3"/>
      <c r="D35" s="64"/>
      <c r="E35" s="17"/>
    </row>
    <row r="36" spans="1:5" ht="15.75" customHeight="1" x14ac:dyDescent="0.2">
      <c r="A36" s="15"/>
      <c r="B36" s="2"/>
      <c r="C36" s="3"/>
      <c r="D36" s="63"/>
      <c r="E36" s="14"/>
    </row>
    <row r="37" spans="1:5" ht="15.75" customHeight="1" x14ac:dyDescent="0.2">
      <c r="A37" s="19"/>
      <c r="B37" s="2"/>
      <c r="C37" s="3"/>
      <c r="D37" s="64"/>
      <c r="E37" s="17"/>
    </row>
    <row r="38" spans="1:5" ht="15.75" customHeight="1" x14ac:dyDescent="0.2">
      <c r="A38" s="15"/>
      <c r="B38" s="2"/>
      <c r="C38" s="20"/>
      <c r="D38" s="64"/>
      <c r="E38" s="17"/>
    </row>
    <row r="39" spans="1:5" ht="15.75" customHeight="1" x14ac:dyDescent="0.2">
      <c r="A39" s="15"/>
      <c r="B39" s="2"/>
      <c r="C39" s="3"/>
      <c r="D39" s="64"/>
      <c r="E39" s="17"/>
    </row>
    <row r="40" spans="1:5" ht="15.75" customHeight="1" x14ac:dyDescent="0.2">
      <c r="A40" s="15"/>
      <c r="B40" s="2"/>
      <c r="C40" s="3"/>
      <c r="D40" s="63"/>
      <c r="E40" s="14"/>
    </row>
    <row r="41" spans="1:5" ht="15.75" customHeight="1" x14ac:dyDescent="0.2">
      <c r="B41" s="2"/>
    </row>
    <row r="42" spans="1:5" ht="15.75" customHeight="1" x14ac:dyDescent="0.2">
      <c r="B42" s="2"/>
    </row>
    <row r="43" spans="1:5" ht="15.75" customHeight="1" x14ac:dyDescent="0.2">
      <c r="B43" s="2"/>
    </row>
    <row r="44" spans="1:5" ht="15.75" customHeight="1" x14ac:dyDescent="0.2">
      <c r="B44" s="2"/>
    </row>
    <row r="45" spans="1:5" ht="15.75" customHeight="1" x14ac:dyDescent="0.2">
      <c r="B45" s="2"/>
    </row>
    <row r="46" spans="1:5" ht="15.75" customHeight="1" x14ac:dyDescent="0.2">
      <c r="B46" s="2"/>
    </row>
    <row r="47" spans="1:5" ht="15.75" customHeight="1" x14ac:dyDescent="0.2">
      <c r="B47" s="2"/>
    </row>
    <row r="48" spans="1:5" ht="15.75" customHeight="1" x14ac:dyDescent="0.2">
      <c r="B48" s="2"/>
    </row>
    <row r="49" spans="2:2" ht="15.75" customHeight="1" x14ac:dyDescent="0.2">
      <c r="B49" s="2"/>
    </row>
    <row r="50" spans="2:2" ht="15.75" customHeight="1" x14ac:dyDescent="0.2">
      <c r="B50" s="2"/>
    </row>
    <row r="51" spans="2:2" ht="15.75" customHeight="1" x14ac:dyDescent="0.2">
      <c r="B51" s="2"/>
    </row>
    <row r="52" spans="2:2" ht="15.75" customHeight="1" x14ac:dyDescent="0.2">
      <c r="B52" s="2"/>
    </row>
    <row r="53" spans="2:2" ht="15.75" customHeight="1" x14ac:dyDescent="0.2">
      <c r="B53" s="2"/>
    </row>
    <row r="54" spans="2:2" ht="15.75" customHeight="1" x14ac:dyDescent="0.2">
      <c r="B54" s="2"/>
    </row>
    <row r="55" spans="2:2" ht="15.75" customHeight="1" x14ac:dyDescent="0.2">
      <c r="B55" s="2"/>
    </row>
    <row r="56" spans="2:2" ht="15.75" customHeight="1" x14ac:dyDescent="0.2">
      <c r="B56" s="2"/>
    </row>
    <row r="57" spans="2:2" ht="15.75" customHeight="1" x14ac:dyDescent="0.2">
      <c r="B57" s="2"/>
    </row>
    <row r="58" spans="2:2" ht="15.75" customHeight="1" x14ac:dyDescent="0.2">
      <c r="B58" s="2"/>
    </row>
    <row r="59" spans="2:2" ht="15.75" customHeight="1" x14ac:dyDescent="0.2">
      <c r="B59" s="2"/>
    </row>
    <row r="60" spans="2:2" ht="15.75" customHeight="1" x14ac:dyDescent="0.2">
      <c r="B60" s="2"/>
    </row>
    <row r="61" spans="2:2" ht="15.75" customHeight="1" x14ac:dyDescent="0.2">
      <c r="B61" s="2"/>
    </row>
    <row r="62" spans="2:2" ht="15.75" customHeight="1" x14ac:dyDescent="0.2">
      <c r="B62" s="2"/>
    </row>
    <row r="63" spans="2:2" ht="15.75" customHeight="1" x14ac:dyDescent="0.2">
      <c r="B63" s="2"/>
    </row>
    <row r="64" spans="2:2" ht="15.75" customHeight="1" x14ac:dyDescent="0.2">
      <c r="B64" s="2"/>
    </row>
    <row r="65" spans="2:2" ht="15.75" customHeight="1" x14ac:dyDescent="0.2">
      <c r="B65" s="2"/>
    </row>
    <row r="66" spans="2:2" ht="15.75" customHeight="1" x14ac:dyDescent="0.2">
      <c r="B66" s="2"/>
    </row>
    <row r="67" spans="2:2" ht="15.75" customHeight="1" x14ac:dyDescent="0.2">
      <c r="B67" s="2"/>
    </row>
    <row r="68" spans="2:2" ht="15.75" customHeight="1" x14ac:dyDescent="0.2">
      <c r="B68" s="2"/>
    </row>
    <row r="69" spans="2:2" ht="15.75" customHeight="1" x14ac:dyDescent="0.2">
      <c r="B69" s="2"/>
    </row>
    <row r="70" spans="2:2" ht="15.75" customHeight="1" x14ac:dyDescent="0.2">
      <c r="B70" s="2"/>
    </row>
    <row r="71" spans="2:2" ht="15.75" customHeight="1" x14ac:dyDescent="0.2">
      <c r="B71" s="2"/>
    </row>
    <row r="72" spans="2:2" ht="15.75" customHeight="1" x14ac:dyDescent="0.2">
      <c r="B72" s="2"/>
    </row>
    <row r="73" spans="2:2" ht="15.75" customHeight="1" x14ac:dyDescent="0.2">
      <c r="B73" s="2"/>
    </row>
    <row r="74" spans="2:2" ht="15.75" customHeight="1" x14ac:dyDescent="0.2">
      <c r="B74" s="2"/>
    </row>
    <row r="75" spans="2:2" ht="15.75" customHeight="1" x14ac:dyDescent="0.2">
      <c r="B75" s="2"/>
    </row>
    <row r="76" spans="2:2" ht="15.75" customHeight="1" x14ac:dyDescent="0.2">
      <c r="B76" s="2"/>
    </row>
    <row r="77" spans="2:2" ht="15.75" customHeight="1" x14ac:dyDescent="0.2">
      <c r="B77" s="2"/>
    </row>
    <row r="78" spans="2:2" ht="15.75" customHeight="1" x14ac:dyDescent="0.2">
      <c r="B78" s="2"/>
    </row>
    <row r="79" spans="2:2" ht="15.75" customHeight="1" x14ac:dyDescent="0.2">
      <c r="B79" s="2"/>
    </row>
    <row r="80" spans="2:2" ht="15.75" customHeight="1" x14ac:dyDescent="0.2">
      <c r="B80" s="2"/>
    </row>
    <row r="81" spans="2:2" ht="15.75" customHeight="1" x14ac:dyDescent="0.2">
      <c r="B81" s="2"/>
    </row>
    <row r="82" spans="2:2" ht="15.75" customHeight="1" x14ac:dyDescent="0.2">
      <c r="B82" s="2"/>
    </row>
    <row r="83" spans="2:2" ht="15.75" customHeight="1" x14ac:dyDescent="0.2">
      <c r="B83" s="2"/>
    </row>
    <row r="84" spans="2:2" ht="15.75" customHeight="1" x14ac:dyDescent="0.2">
      <c r="B84" s="2"/>
    </row>
    <row r="85" spans="2:2" ht="15.75" customHeight="1" x14ac:dyDescent="0.2">
      <c r="B85" s="2"/>
    </row>
    <row r="86" spans="2:2" ht="15.75" customHeight="1" x14ac:dyDescent="0.2">
      <c r="B86" s="2"/>
    </row>
    <row r="87" spans="2:2" ht="15.75" customHeight="1" x14ac:dyDescent="0.2">
      <c r="B87" s="2"/>
    </row>
    <row r="88" spans="2:2" ht="15.75" customHeight="1" x14ac:dyDescent="0.2">
      <c r="B88" s="2"/>
    </row>
    <row r="89" spans="2:2" ht="15.75" customHeight="1" x14ac:dyDescent="0.2">
      <c r="B89" s="2"/>
    </row>
    <row r="90" spans="2:2" ht="15.75" customHeight="1" x14ac:dyDescent="0.2">
      <c r="B90" s="2"/>
    </row>
    <row r="91" spans="2:2" ht="15.75" customHeight="1" x14ac:dyDescent="0.2">
      <c r="B91" s="2"/>
    </row>
    <row r="92" spans="2:2" ht="15.75" customHeight="1" x14ac:dyDescent="0.2">
      <c r="B92" s="2"/>
    </row>
    <row r="93" spans="2:2" ht="15.75" customHeight="1" x14ac:dyDescent="0.2">
      <c r="B93" s="2"/>
    </row>
    <row r="94" spans="2:2" ht="15.75" customHeight="1" x14ac:dyDescent="0.2">
      <c r="B94" s="2"/>
    </row>
    <row r="95" spans="2:2" ht="15.75" customHeight="1" x14ac:dyDescent="0.2">
      <c r="B95" s="2"/>
    </row>
    <row r="96" spans="2:2" ht="15.75" customHeight="1" x14ac:dyDescent="0.2">
      <c r="B96" s="2"/>
    </row>
    <row r="97" spans="2:2" ht="15.75" customHeight="1" x14ac:dyDescent="0.2">
      <c r="B97" s="2"/>
    </row>
    <row r="98" spans="2:2" ht="15.75" customHeight="1" x14ac:dyDescent="0.2">
      <c r="B98" s="2"/>
    </row>
    <row r="99" spans="2:2" ht="15.75" customHeight="1" x14ac:dyDescent="0.2">
      <c r="B99" s="2"/>
    </row>
    <row r="100" spans="2:2" ht="15.75" customHeight="1" x14ac:dyDescent="0.2">
      <c r="B100" s="2"/>
    </row>
    <row r="101" spans="2:2" ht="15.75" customHeight="1" x14ac:dyDescent="0.2">
      <c r="B101" s="2"/>
    </row>
    <row r="102" spans="2:2" ht="15.75" customHeight="1" x14ac:dyDescent="0.2">
      <c r="B102" s="2"/>
    </row>
    <row r="103" spans="2:2" ht="15.75" customHeight="1" x14ac:dyDescent="0.2">
      <c r="B103" s="2"/>
    </row>
    <row r="104" spans="2:2" ht="15.75" customHeight="1" x14ac:dyDescent="0.2">
      <c r="B104" s="2"/>
    </row>
    <row r="105" spans="2:2" ht="15.75" customHeight="1" x14ac:dyDescent="0.2">
      <c r="B105" s="2"/>
    </row>
    <row r="106" spans="2:2" ht="15.75" customHeight="1" x14ac:dyDescent="0.2">
      <c r="B106" s="2"/>
    </row>
    <row r="107" spans="2:2" ht="15.75" customHeight="1" x14ac:dyDescent="0.2">
      <c r="B107" s="2"/>
    </row>
    <row r="108" spans="2:2" ht="15.75" customHeight="1" x14ac:dyDescent="0.2">
      <c r="B108" s="2"/>
    </row>
    <row r="109" spans="2:2" ht="15.75" customHeight="1" x14ac:dyDescent="0.2">
      <c r="B109" s="2"/>
    </row>
    <row r="110" spans="2:2" ht="15.75" customHeight="1" x14ac:dyDescent="0.2">
      <c r="B110" s="2"/>
    </row>
    <row r="111" spans="2:2" ht="15.75" customHeight="1" x14ac:dyDescent="0.2">
      <c r="B111" s="2"/>
    </row>
    <row r="112" spans="2:2" ht="15.75" customHeight="1" x14ac:dyDescent="0.2">
      <c r="B112" s="2"/>
    </row>
    <row r="113" spans="2:2" ht="15.75" customHeight="1" x14ac:dyDescent="0.2">
      <c r="B113" s="2"/>
    </row>
    <row r="114" spans="2:2" ht="15.75" customHeight="1" x14ac:dyDescent="0.2">
      <c r="B114" s="2"/>
    </row>
    <row r="115" spans="2:2" ht="15.75" customHeight="1" x14ac:dyDescent="0.2">
      <c r="B115" s="2"/>
    </row>
    <row r="116" spans="2:2" ht="15.75" customHeight="1" x14ac:dyDescent="0.2">
      <c r="B116" s="2"/>
    </row>
    <row r="117" spans="2:2" ht="15.75" customHeight="1" x14ac:dyDescent="0.2">
      <c r="B117" s="2"/>
    </row>
    <row r="118" spans="2:2" ht="15.75" customHeight="1" x14ac:dyDescent="0.2">
      <c r="B118" s="2"/>
    </row>
    <row r="119" spans="2:2" ht="15.75" customHeight="1" x14ac:dyDescent="0.2">
      <c r="B119" s="2"/>
    </row>
    <row r="120" spans="2:2" ht="15.75" customHeight="1" x14ac:dyDescent="0.2">
      <c r="B120" s="2"/>
    </row>
    <row r="121" spans="2:2" ht="15.75" customHeight="1" x14ac:dyDescent="0.2">
      <c r="B121" s="2"/>
    </row>
    <row r="122" spans="2:2" ht="15.75" customHeight="1" x14ac:dyDescent="0.2">
      <c r="B122" s="2"/>
    </row>
    <row r="123" spans="2:2" ht="15.75" customHeight="1" x14ac:dyDescent="0.2">
      <c r="B123" s="2"/>
    </row>
    <row r="124" spans="2:2" ht="15.75" customHeight="1" x14ac:dyDescent="0.2">
      <c r="B124" s="2"/>
    </row>
    <row r="125" spans="2:2" ht="15.75" customHeight="1" x14ac:dyDescent="0.2">
      <c r="B125" s="2"/>
    </row>
    <row r="126" spans="2:2" ht="15.75" customHeight="1" x14ac:dyDescent="0.2">
      <c r="B126" s="2"/>
    </row>
    <row r="127" spans="2:2" ht="15.75" customHeight="1" x14ac:dyDescent="0.2">
      <c r="B127" s="2"/>
    </row>
    <row r="128" spans="2:2" ht="15.75" customHeight="1" x14ac:dyDescent="0.2">
      <c r="B128" s="2"/>
    </row>
    <row r="129" spans="2:2" ht="15.75" customHeight="1" x14ac:dyDescent="0.2">
      <c r="B129" s="2"/>
    </row>
    <row r="130" spans="2:2" ht="15.75" customHeight="1" x14ac:dyDescent="0.2">
      <c r="B130" s="2"/>
    </row>
    <row r="131" spans="2:2" ht="15.75" customHeight="1" x14ac:dyDescent="0.2">
      <c r="B131" s="2"/>
    </row>
    <row r="132" spans="2:2" ht="15.75" customHeight="1" x14ac:dyDescent="0.2">
      <c r="B132" s="2"/>
    </row>
    <row r="133" spans="2:2" ht="15.75" customHeight="1" x14ac:dyDescent="0.2">
      <c r="B133" s="2"/>
    </row>
    <row r="134" spans="2:2" ht="15.75" customHeight="1" x14ac:dyDescent="0.2">
      <c r="B134" s="2"/>
    </row>
    <row r="135" spans="2:2" ht="15.75" customHeight="1" x14ac:dyDescent="0.2">
      <c r="B135" s="2"/>
    </row>
    <row r="136" spans="2:2" ht="15.75" customHeight="1" x14ac:dyDescent="0.2">
      <c r="B136" s="2"/>
    </row>
    <row r="137" spans="2:2" ht="15.75" customHeight="1" x14ac:dyDescent="0.2">
      <c r="B137" s="2"/>
    </row>
    <row r="138" spans="2:2" ht="15.75" customHeight="1" x14ac:dyDescent="0.2">
      <c r="B138" s="2"/>
    </row>
    <row r="139" spans="2:2" ht="15.75" customHeight="1" x14ac:dyDescent="0.2">
      <c r="B139" s="2"/>
    </row>
    <row r="140" spans="2:2" ht="15.75" customHeight="1" x14ac:dyDescent="0.2">
      <c r="B140" s="2"/>
    </row>
    <row r="141" spans="2:2" ht="15.75" customHeight="1" x14ac:dyDescent="0.2">
      <c r="B141" s="2"/>
    </row>
    <row r="142" spans="2:2" ht="15.75" customHeight="1" x14ac:dyDescent="0.2">
      <c r="B142" s="2"/>
    </row>
    <row r="143" spans="2:2" ht="15.75" customHeight="1" x14ac:dyDescent="0.2">
      <c r="B143" s="2"/>
    </row>
    <row r="144" spans="2:2" ht="15.75" customHeight="1" x14ac:dyDescent="0.2">
      <c r="B144" s="2"/>
    </row>
    <row r="145" spans="2:2" ht="15.75" customHeight="1" x14ac:dyDescent="0.2">
      <c r="B145" s="2"/>
    </row>
    <row r="146" spans="2:2" ht="15.75" customHeight="1" x14ac:dyDescent="0.2">
      <c r="B146" s="2"/>
    </row>
    <row r="147" spans="2:2" ht="15.75" customHeight="1" x14ac:dyDescent="0.2">
      <c r="B147" s="2"/>
    </row>
    <row r="148" spans="2:2" ht="15.75" customHeight="1" x14ac:dyDescent="0.2">
      <c r="B148" s="2"/>
    </row>
    <row r="149" spans="2:2" ht="15.75" customHeight="1" x14ac:dyDescent="0.2">
      <c r="B149" s="2"/>
    </row>
    <row r="150" spans="2:2" ht="15.75" customHeight="1" x14ac:dyDescent="0.2">
      <c r="B150" s="2"/>
    </row>
    <row r="151" spans="2:2" ht="15.75" customHeight="1" x14ac:dyDescent="0.2">
      <c r="B151" s="2"/>
    </row>
    <row r="152" spans="2:2" ht="15.75" customHeight="1" x14ac:dyDescent="0.2">
      <c r="B152" s="2"/>
    </row>
    <row r="153" spans="2:2" ht="15.75" customHeight="1" x14ac:dyDescent="0.2">
      <c r="B153" s="2"/>
    </row>
    <row r="154" spans="2:2" ht="15.75" customHeight="1" x14ac:dyDescent="0.2">
      <c r="B154" s="2"/>
    </row>
    <row r="155" spans="2:2" ht="15.75" customHeight="1" x14ac:dyDescent="0.2">
      <c r="B155" s="2"/>
    </row>
    <row r="156" spans="2:2" ht="15.75" customHeight="1" x14ac:dyDescent="0.2">
      <c r="B156" s="2"/>
    </row>
    <row r="157" spans="2:2" ht="15.75" customHeight="1" x14ac:dyDescent="0.2">
      <c r="B157" s="2"/>
    </row>
    <row r="158" spans="2:2" ht="15.75" customHeight="1" x14ac:dyDescent="0.2">
      <c r="B158" s="2"/>
    </row>
    <row r="159" spans="2:2" ht="15.75" customHeight="1" x14ac:dyDescent="0.2">
      <c r="B159" s="2"/>
    </row>
    <row r="160" spans="2:2" ht="15.75" customHeight="1" x14ac:dyDescent="0.2">
      <c r="B160" s="2"/>
    </row>
    <row r="161" spans="2:2" ht="15.75" customHeight="1" x14ac:dyDescent="0.2">
      <c r="B161" s="2"/>
    </row>
    <row r="162" spans="2:2" ht="15.75" customHeight="1" x14ac:dyDescent="0.2">
      <c r="B162" s="2"/>
    </row>
    <row r="163" spans="2:2" ht="15.75" customHeight="1" x14ac:dyDescent="0.2">
      <c r="B163" s="2"/>
    </row>
    <row r="164" spans="2:2" ht="15.75" customHeight="1" x14ac:dyDescent="0.2">
      <c r="B164" s="2"/>
    </row>
    <row r="165" spans="2:2" ht="15.75" customHeight="1" x14ac:dyDescent="0.2">
      <c r="B165" s="2"/>
    </row>
    <row r="166" spans="2:2" ht="15.75" customHeight="1" x14ac:dyDescent="0.2">
      <c r="B166" s="2"/>
    </row>
    <row r="167" spans="2:2" ht="15.75" customHeight="1" x14ac:dyDescent="0.2">
      <c r="B167" s="2"/>
    </row>
    <row r="168" spans="2:2" ht="15.75" customHeight="1" x14ac:dyDescent="0.2">
      <c r="B168" s="2"/>
    </row>
    <row r="169" spans="2:2" ht="15.75" customHeight="1" x14ac:dyDescent="0.2">
      <c r="B169" s="2"/>
    </row>
    <row r="170" spans="2:2" ht="15.75" customHeight="1" x14ac:dyDescent="0.2">
      <c r="B170" s="2"/>
    </row>
    <row r="171" spans="2:2" ht="15.75" customHeight="1" x14ac:dyDescent="0.2">
      <c r="B171" s="2"/>
    </row>
    <row r="172" spans="2:2" ht="15.75" customHeight="1" x14ac:dyDescent="0.2">
      <c r="B172" s="2"/>
    </row>
    <row r="173" spans="2:2" ht="15.75" customHeight="1" x14ac:dyDescent="0.2">
      <c r="B173" s="2"/>
    </row>
    <row r="174" spans="2:2" ht="15.75" customHeight="1" x14ac:dyDescent="0.2">
      <c r="B174" s="2"/>
    </row>
    <row r="175" spans="2:2" ht="15.75" customHeight="1" x14ac:dyDescent="0.2">
      <c r="B175" s="2"/>
    </row>
    <row r="176" spans="2:2" ht="15.75" customHeight="1" x14ac:dyDescent="0.2">
      <c r="B176" s="2"/>
    </row>
    <row r="177" spans="2:2" ht="15.75" customHeight="1" x14ac:dyDescent="0.2">
      <c r="B177" s="2"/>
    </row>
    <row r="178" spans="2:2" ht="15.75" customHeight="1" x14ac:dyDescent="0.2">
      <c r="B178" s="2"/>
    </row>
    <row r="179" spans="2:2" ht="15.75" customHeight="1" x14ac:dyDescent="0.2">
      <c r="B179" s="2"/>
    </row>
    <row r="180" spans="2:2" ht="15.75" customHeight="1" x14ac:dyDescent="0.2">
      <c r="B180" s="2"/>
    </row>
    <row r="181" spans="2:2" ht="15.75" customHeight="1" x14ac:dyDescent="0.2">
      <c r="B181" s="2"/>
    </row>
    <row r="182" spans="2:2" ht="15.75" customHeight="1" x14ac:dyDescent="0.2">
      <c r="B182" s="2"/>
    </row>
    <row r="183" spans="2:2" ht="15.75" customHeight="1" x14ac:dyDescent="0.2">
      <c r="B183" s="2"/>
    </row>
    <row r="184" spans="2:2" ht="15.75" customHeight="1" x14ac:dyDescent="0.2">
      <c r="B184" s="2"/>
    </row>
    <row r="185" spans="2:2" ht="15.75" customHeight="1" x14ac:dyDescent="0.2">
      <c r="B185" s="2"/>
    </row>
    <row r="186" spans="2:2" ht="15.75" customHeight="1" x14ac:dyDescent="0.2">
      <c r="B186" s="2"/>
    </row>
    <row r="187" spans="2:2" ht="15.75" customHeight="1" x14ac:dyDescent="0.2">
      <c r="B187" s="2"/>
    </row>
    <row r="188" spans="2:2" ht="15.75" customHeight="1" x14ac:dyDescent="0.2">
      <c r="B188" s="2"/>
    </row>
    <row r="189" spans="2:2" ht="15.75" customHeight="1" x14ac:dyDescent="0.2">
      <c r="B189" s="2"/>
    </row>
    <row r="190" spans="2:2" ht="15.75" customHeight="1" x14ac:dyDescent="0.2">
      <c r="B190" s="2"/>
    </row>
    <row r="191" spans="2:2" ht="15.75" customHeight="1" x14ac:dyDescent="0.2">
      <c r="B191" s="2"/>
    </row>
    <row r="192" spans="2:2" ht="15.75" customHeight="1" x14ac:dyDescent="0.2">
      <c r="B192" s="2"/>
    </row>
    <row r="193" spans="2:2" ht="15.75" customHeight="1" x14ac:dyDescent="0.2">
      <c r="B193" s="2"/>
    </row>
    <row r="194" spans="2:2" ht="15.75" customHeight="1" x14ac:dyDescent="0.2">
      <c r="B194" s="2"/>
    </row>
    <row r="195" spans="2:2" ht="15.75" customHeight="1" x14ac:dyDescent="0.2">
      <c r="B195" s="2"/>
    </row>
    <row r="196" spans="2:2" ht="15.75" customHeight="1" x14ac:dyDescent="0.2">
      <c r="B196" s="2"/>
    </row>
    <row r="197" spans="2:2" ht="15.75" customHeight="1" x14ac:dyDescent="0.2">
      <c r="B197" s="2"/>
    </row>
    <row r="198" spans="2:2" ht="15.75" customHeight="1" x14ac:dyDescent="0.2">
      <c r="B198" s="2"/>
    </row>
    <row r="199" spans="2:2" ht="15.75" customHeight="1" x14ac:dyDescent="0.2">
      <c r="B199" s="2"/>
    </row>
    <row r="200" spans="2:2" ht="15.75" customHeight="1" x14ac:dyDescent="0.2">
      <c r="B200" s="2"/>
    </row>
    <row r="201" spans="2:2" ht="15.75" customHeight="1" x14ac:dyDescent="0.2">
      <c r="B201" s="2"/>
    </row>
    <row r="202" spans="2:2" ht="15.75" customHeight="1" x14ac:dyDescent="0.2">
      <c r="B202" s="2"/>
    </row>
    <row r="203" spans="2:2" ht="15.75" customHeight="1" x14ac:dyDescent="0.2">
      <c r="B203" s="2"/>
    </row>
    <row r="204" spans="2:2" ht="15.75" customHeight="1" x14ac:dyDescent="0.2">
      <c r="B204" s="2"/>
    </row>
    <row r="205" spans="2:2" ht="15.75" customHeight="1" x14ac:dyDescent="0.2">
      <c r="B205" s="2"/>
    </row>
    <row r="206" spans="2:2" ht="15.75" customHeight="1" x14ac:dyDescent="0.2">
      <c r="B206" s="2"/>
    </row>
    <row r="207" spans="2:2" ht="15.75" customHeight="1" x14ac:dyDescent="0.2">
      <c r="B207" s="2"/>
    </row>
    <row r="208" spans="2:2" ht="15.75" customHeight="1" x14ac:dyDescent="0.2">
      <c r="B208" s="2"/>
    </row>
    <row r="209" spans="2:2" ht="15.75" customHeight="1" x14ac:dyDescent="0.2">
      <c r="B209" s="2"/>
    </row>
    <row r="210" spans="2:2" ht="15.75" customHeight="1" x14ac:dyDescent="0.2">
      <c r="B210" s="2"/>
    </row>
    <row r="211" spans="2:2" ht="15.75" customHeight="1" x14ac:dyDescent="0.2">
      <c r="B211" s="2"/>
    </row>
    <row r="212" spans="2:2" ht="15.75" customHeight="1" x14ac:dyDescent="0.2">
      <c r="B212" s="2"/>
    </row>
    <row r="213" spans="2:2" ht="15.75" customHeight="1" x14ac:dyDescent="0.2">
      <c r="B213" s="2"/>
    </row>
    <row r="214" spans="2:2" ht="15.75" customHeight="1" x14ac:dyDescent="0.2">
      <c r="B214" s="2"/>
    </row>
    <row r="215" spans="2:2" ht="15.75" customHeight="1" x14ac:dyDescent="0.2">
      <c r="B215" s="2"/>
    </row>
    <row r="216" spans="2:2" ht="15.75" customHeight="1" x14ac:dyDescent="0.2">
      <c r="B216" s="2"/>
    </row>
    <row r="217" spans="2:2" ht="15.75" customHeight="1" x14ac:dyDescent="0.2">
      <c r="B217" s="2"/>
    </row>
    <row r="218" spans="2:2" ht="15.75" customHeight="1" x14ac:dyDescent="0.2">
      <c r="B218" s="2"/>
    </row>
    <row r="219" spans="2:2" ht="15.75" customHeight="1" x14ac:dyDescent="0.2">
      <c r="B219" s="2"/>
    </row>
    <row r="220" spans="2:2" ht="15.75" customHeight="1" x14ac:dyDescent="0.2">
      <c r="B220" s="2"/>
    </row>
    <row r="221" spans="2:2" ht="15.75" customHeight="1" x14ac:dyDescent="0.2">
      <c r="B221" s="2"/>
    </row>
    <row r="222" spans="2:2" ht="15.75" customHeight="1" x14ac:dyDescent="0.2">
      <c r="B222" s="2"/>
    </row>
    <row r="223" spans="2:2" ht="15.75" customHeight="1" x14ac:dyDescent="0.2">
      <c r="B223" s="2"/>
    </row>
    <row r="224" spans="2: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>
      <selection activeCell="D7" sqref="D7"/>
    </sheetView>
  </sheetViews>
  <sheetFormatPr defaultColWidth="12.7109375" defaultRowHeight="15" customHeight="1" x14ac:dyDescent="0.2"/>
  <cols>
    <col min="1" max="6" width="12.7109375" customWidth="1"/>
  </cols>
  <sheetData>
    <row r="1" spans="1:4" ht="15.75" customHeight="1" x14ac:dyDescent="0.2">
      <c r="A1" s="1" t="s">
        <v>30</v>
      </c>
      <c r="B1" s="1" t="s">
        <v>31</v>
      </c>
      <c r="C1" s="1" t="s">
        <v>32</v>
      </c>
      <c r="D1" s="1" t="s">
        <v>33</v>
      </c>
    </row>
    <row r="2" spans="1:4" ht="15.75" customHeight="1" x14ac:dyDescent="0.2">
      <c r="A2" s="71" t="s">
        <v>91</v>
      </c>
      <c r="B2" s="3"/>
      <c r="C2" s="3"/>
      <c r="D2" s="3"/>
    </row>
    <row r="3" spans="1:4" ht="15.75" customHeight="1" x14ac:dyDescent="0.2">
      <c r="A3" s="71" t="s">
        <v>92</v>
      </c>
      <c r="B3" s="3"/>
      <c r="C3" s="3"/>
      <c r="D3" s="3"/>
    </row>
    <row r="4" spans="1:4" ht="15.75" customHeight="1" x14ac:dyDescent="0.2"/>
    <row r="5" spans="1:4" ht="15.75" customHeight="1" x14ac:dyDescent="0.2"/>
    <row r="6" spans="1:4" ht="15.75" customHeight="1" x14ac:dyDescent="0.2"/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000"/>
  <sheetViews>
    <sheetView topLeftCell="J1" workbookViewId="0">
      <selection activeCell="R4" sqref="R4"/>
    </sheetView>
  </sheetViews>
  <sheetFormatPr defaultColWidth="12.7109375" defaultRowHeight="15" customHeight="1" x14ac:dyDescent="0.2"/>
  <cols>
    <col min="1" max="1" width="7.7109375" customWidth="1"/>
    <col min="2" max="3" width="14.7109375" customWidth="1"/>
    <col min="4" max="4" width="8.28515625" customWidth="1"/>
    <col min="5" max="5" width="11.28515625" style="74" customWidth="1"/>
    <col min="6" max="6" width="16" customWidth="1"/>
    <col min="9" max="9" width="14.28515625" customWidth="1"/>
    <col min="10" max="11" width="14.28515625" style="56" customWidth="1"/>
    <col min="12" max="12" width="15.28515625" customWidth="1"/>
    <col min="13" max="13" width="9.140625" bestFit="1" customWidth="1"/>
    <col min="14" max="14" width="9.140625" customWidth="1"/>
  </cols>
  <sheetData>
    <row r="1" spans="1:31" ht="15.75" customHeight="1" x14ac:dyDescent="0.2">
      <c r="A1" s="22" t="s">
        <v>34</v>
      </c>
      <c r="B1" s="23" t="s">
        <v>35</v>
      </c>
      <c r="C1" s="24" t="s">
        <v>36</v>
      </c>
      <c r="D1" s="25" t="s">
        <v>37</v>
      </c>
      <c r="E1" s="72" t="s">
        <v>38</v>
      </c>
      <c r="F1" s="26" t="s">
        <v>39</v>
      </c>
      <c r="G1" s="26" t="s">
        <v>40</v>
      </c>
      <c r="H1" s="26" t="s">
        <v>41</v>
      </c>
      <c r="I1" s="26" t="s">
        <v>42</v>
      </c>
      <c r="J1" s="69" t="s">
        <v>43</v>
      </c>
      <c r="K1" s="69"/>
      <c r="L1" s="80" t="s">
        <v>94</v>
      </c>
      <c r="M1" s="80"/>
      <c r="N1" s="80"/>
      <c r="O1" s="80"/>
      <c r="P1" s="80"/>
      <c r="Q1" s="23"/>
      <c r="R1" s="80" t="s">
        <v>95</v>
      </c>
      <c r="S1" s="80"/>
      <c r="T1" s="80"/>
      <c r="U1" s="80"/>
      <c r="V1" s="80"/>
      <c r="W1" s="23"/>
      <c r="X1" s="23"/>
      <c r="Y1" s="23"/>
      <c r="Z1" s="23"/>
      <c r="AA1" s="23"/>
      <c r="AB1" s="23"/>
      <c r="AC1" s="23"/>
      <c r="AD1" s="23"/>
      <c r="AE1" s="23"/>
    </row>
    <row r="2" spans="1:31" s="43" customFormat="1" ht="15.75" customHeight="1" x14ac:dyDescent="0.2">
      <c r="A2" s="19">
        <v>1</v>
      </c>
      <c r="B2" s="3"/>
      <c r="C2" s="5" t="e">
        <f>VLOOKUP(B2,Fields!A:C,2)</f>
        <v>#N/A</v>
      </c>
      <c r="D2" s="57">
        <f>YEAR(E2)</f>
        <v>1900</v>
      </c>
      <c r="E2" s="73"/>
      <c r="F2" s="44"/>
      <c r="G2" s="44" t="s">
        <v>45</v>
      </c>
      <c r="H2" s="58" t="e">
        <f>VLOOKUP(0,'calculation factors'!$B$3:$C$1000,2,1)*10</f>
        <v>#N/A</v>
      </c>
      <c r="I2" s="44"/>
      <c r="J2" s="2"/>
      <c r="K2" s="2"/>
      <c r="L2" s="1" t="s">
        <v>93</v>
      </c>
      <c r="M2" s="1" t="s">
        <v>90</v>
      </c>
      <c r="N2" s="1" t="s">
        <v>37</v>
      </c>
      <c r="O2" s="23"/>
      <c r="P2" s="23"/>
      <c r="Q2" s="3"/>
      <c r="R2" s="1" t="s">
        <v>93</v>
      </c>
      <c r="S2" s="1" t="s">
        <v>90</v>
      </c>
      <c r="T2" s="1" t="s">
        <v>37</v>
      </c>
      <c r="U2" s="23"/>
      <c r="V2" s="23"/>
      <c r="W2" s="3"/>
      <c r="X2" s="3"/>
      <c r="Y2" s="3"/>
      <c r="Z2" s="3"/>
      <c r="AA2" s="3"/>
      <c r="AB2" s="3"/>
      <c r="AC2" s="3"/>
      <c r="AD2" s="3"/>
      <c r="AE2" s="3"/>
    </row>
    <row r="3" spans="1:31" ht="15.75" customHeight="1" x14ac:dyDescent="0.2">
      <c r="A3" s="27">
        <v>2</v>
      </c>
      <c r="B3" s="21"/>
      <c r="C3" s="5" t="e">
        <f>VLOOKUP(B3,Fields!A:C,2)</f>
        <v>#N/A</v>
      </c>
      <c r="D3" s="29">
        <f t="shared" ref="D3:D14" si="0">YEAR(E3)</f>
        <v>1900</v>
      </c>
      <c r="E3" s="73"/>
      <c r="F3" s="30"/>
      <c r="G3" s="44" t="s">
        <v>45</v>
      </c>
      <c r="H3" s="31"/>
      <c r="I3" s="32"/>
      <c r="J3" s="70"/>
      <c r="K3" s="70"/>
      <c r="L3" s="32" t="e">
        <f>AVERAGEIFS($H:$H,$B:$B,Fields!A2)</f>
        <v>#DIV/0!</v>
      </c>
      <c r="M3" s="32">
        <f>Fields!C2</f>
        <v>0</v>
      </c>
      <c r="N3" s="32">
        <f>YEAR($E$2)</f>
        <v>1900</v>
      </c>
      <c r="O3" s="32" t="e">
        <f>L3*M3</f>
        <v>#DIV/0!</v>
      </c>
      <c r="P3" s="32" t="e">
        <f>SUM(O3:O6)/SUM(M3:M6)</f>
        <v>#DIV/0!</v>
      </c>
      <c r="Q3" s="32"/>
      <c r="R3" s="32" t="e">
        <f>AVERAGEIFS($I:$I,$B:$B,Fields!A2)</f>
        <v>#DIV/0!</v>
      </c>
      <c r="S3" s="32">
        <f>Fields!C2</f>
        <v>0</v>
      </c>
      <c r="T3" s="75">
        <f>YEAR($E$2)</f>
        <v>1900</v>
      </c>
      <c r="U3" s="32" t="e">
        <f>R3*S3</f>
        <v>#DIV/0!</v>
      </c>
      <c r="V3" s="32" t="e">
        <f>SUM(U3:U6)/SUM(S3:S6)</f>
        <v>#DIV/0!</v>
      </c>
      <c r="W3" s="32"/>
      <c r="X3" s="32"/>
      <c r="Y3" s="32"/>
      <c r="Z3" s="32"/>
      <c r="AA3" s="32"/>
      <c r="AB3" s="32"/>
      <c r="AC3" s="32"/>
      <c r="AD3" s="32"/>
      <c r="AE3" s="32"/>
    </row>
    <row r="4" spans="1:31" ht="15.75" customHeight="1" x14ac:dyDescent="0.2">
      <c r="A4" s="27">
        <v>3</v>
      </c>
      <c r="B4" s="3"/>
      <c r="C4" s="28" t="e">
        <f>VLOOKUP(B4,Fields!A:C,2)</f>
        <v>#N/A</v>
      </c>
      <c r="D4" s="29">
        <f t="shared" si="0"/>
        <v>1900</v>
      </c>
      <c r="E4" s="73"/>
      <c r="F4" s="30"/>
      <c r="G4" s="44" t="s">
        <v>45</v>
      </c>
      <c r="H4" s="31"/>
      <c r="I4" s="32"/>
      <c r="J4" s="70"/>
      <c r="K4" s="70"/>
      <c r="L4" s="32" t="e">
        <f>AVERAGEIFS($H:$H,$B:$B,Fields!A3)</f>
        <v>#DIV/0!</v>
      </c>
      <c r="M4" s="32">
        <f>Fields!C3</f>
        <v>0</v>
      </c>
      <c r="N4" s="32">
        <f t="shared" ref="N4:N6" si="1">YEAR($E$2)</f>
        <v>1900</v>
      </c>
      <c r="O4" s="32" t="e">
        <f t="shared" ref="O4:O6" si="2">L4*M4</f>
        <v>#DIV/0!</v>
      </c>
      <c r="P4" s="32"/>
      <c r="Q4" s="32"/>
      <c r="R4" s="32" t="e">
        <f>AVERAGEIFS($I:$I,$B:$B,Fields!A3)</f>
        <v>#DIV/0!</v>
      </c>
      <c r="S4" s="32">
        <f>Fields!C3</f>
        <v>0</v>
      </c>
      <c r="T4" s="75">
        <f t="shared" ref="T4:T6" si="3">YEAR($E$2)</f>
        <v>1900</v>
      </c>
      <c r="U4" s="32" t="e">
        <f t="shared" ref="U4:U6" si="4">R4*S4</f>
        <v>#DIV/0!</v>
      </c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1" ht="15.75" customHeight="1" x14ac:dyDescent="0.2">
      <c r="A5" s="27">
        <v>4</v>
      </c>
      <c r="B5" s="3"/>
      <c r="C5" s="28" t="e">
        <f>VLOOKUP(B5,Fields!A:C,2)</f>
        <v>#N/A</v>
      </c>
      <c r="D5" s="29">
        <f t="shared" si="0"/>
        <v>1900</v>
      </c>
      <c r="E5" s="73"/>
      <c r="F5" s="30"/>
      <c r="G5" s="44" t="s">
        <v>45</v>
      </c>
      <c r="H5" s="31"/>
      <c r="I5" s="32"/>
      <c r="J5" s="70"/>
      <c r="K5" s="70"/>
      <c r="L5" s="32" t="e">
        <f>AVERAGEIFS($H:$H,$B:$B,Fields!A4)</f>
        <v>#DIV/0!</v>
      </c>
      <c r="M5" s="32">
        <f>Fields!C4</f>
        <v>0</v>
      </c>
      <c r="N5" s="32">
        <f t="shared" si="1"/>
        <v>1900</v>
      </c>
      <c r="O5" s="32" t="e">
        <f t="shared" si="2"/>
        <v>#DIV/0!</v>
      </c>
      <c r="P5" s="32"/>
      <c r="Q5" s="32"/>
      <c r="R5" s="32" t="e">
        <f>AVERAGEIFS($I:$I,$B:$B,Fields!A4)</f>
        <v>#DIV/0!</v>
      </c>
      <c r="S5" s="32">
        <f>Fields!C4</f>
        <v>0</v>
      </c>
      <c r="T5" s="75">
        <f t="shared" si="3"/>
        <v>1900</v>
      </c>
      <c r="U5" s="32" t="e">
        <f t="shared" si="4"/>
        <v>#DIV/0!</v>
      </c>
      <c r="V5" s="32"/>
      <c r="W5" s="32"/>
      <c r="X5" s="32"/>
      <c r="Y5" s="32"/>
      <c r="Z5" s="32"/>
      <c r="AA5" s="32"/>
      <c r="AB5" s="32"/>
      <c r="AC5" s="32"/>
      <c r="AD5" s="32"/>
    </row>
    <row r="6" spans="1:31" ht="15.75" customHeight="1" x14ac:dyDescent="0.2">
      <c r="A6" s="27">
        <v>5</v>
      </c>
      <c r="B6" s="3"/>
      <c r="C6" s="28" t="e">
        <f>VLOOKUP(B6,Fields!A:C,2)</f>
        <v>#N/A</v>
      </c>
      <c r="D6" s="29">
        <f t="shared" si="0"/>
        <v>1900</v>
      </c>
      <c r="E6" s="73"/>
      <c r="F6" s="30"/>
      <c r="G6" s="44" t="s">
        <v>45</v>
      </c>
      <c r="H6" s="31"/>
      <c r="I6" s="32"/>
      <c r="J6" s="70"/>
      <c r="K6" s="70"/>
      <c r="L6" s="32" t="e">
        <f>AVERAGEIFS($H:$H,$B:$B,Fields!A5)</f>
        <v>#DIV/0!</v>
      </c>
      <c r="M6" s="32">
        <f>Fields!C5</f>
        <v>0</v>
      </c>
      <c r="N6" s="32">
        <f t="shared" si="1"/>
        <v>1900</v>
      </c>
      <c r="O6" s="32" t="e">
        <f t="shared" si="2"/>
        <v>#DIV/0!</v>
      </c>
      <c r="P6" s="32"/>
      <c r="Q6" s="32"/>
      <c r="R6" s="32" t="e">
        <f>AVERAGEIFS($I:$I,$B:$B,Fields!A5)</f>
        <v>#DIV/0!</v>
      </c>
      <c r="S6" s="32">
        <f>Fields!C5</f>
        <v>0</v>
      </c>
      <c r="T6" s="75">
        <f t="shared" si="3"/>
        <v>1900</v>
      </c>
      <c r="U6" s="32" t="e">
        <f t="shared" si="4"/>
        <v>#DIV/0!</v>
      </c>
      <c r="V6" s="32"/>
      <c r="W6" s="32"/>
      <c r="X6" s="32"/>
      <c r="Y6" s="32"/>
      <c r="Z6" s="32"/>
      <c r="AA6" s="32"/>
      <c r="AB6" s="32"/>
      <c r="AC6" s="32"/>
      <c r="AD6" s="32"/>
    </row>
    <row r="7" spans="1:31" ht="15.75" customHeight="1" x14ac:dyDescent="0.2">
      <c r="A7" s="27">
        <v>6</v>
      </c>
      <c r="B7" s="32"/>
      <c r="C7" s="28" t="e">
        <f>VLOOKUP(B7,Fields!A:C,2)</f>
        <v>#N/A</v>
      </c>
      <c r="D7" s="29">
        <f t="shared" si="0"/>
        <v>1900</v>
      </c>
      <c r="E7" s="55"/>
      <c r="F7" s="30"/>
      <c r="G7" s="31"/>
      <c r="H7" s="32"/>
      <c r="I7" s="32"/>
      <c r="J7" s="70"/>
      <c r="K7" s="70"/>
      <c r="L7" s="33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1" ht="15.75" customHeight="1" x14ac:dyDescent="0.2">
      <c r="A8" s="27">
        <v>7</v>
      </c>
      <c r="B8" s="32"/>
      <c r="C8" s="28" t="e">
        <f>VLOOKUP(B8,Fields!A:C,2)</f>
        <v>#N/A</v>
      </c>
      <c r="D8" s="29">
        <f t="shared" si="0"/>
        <v>1900</v>
      </c>
      <c r="E8" s="55"/>
      <c r="F8" s="30"/>
      <c r="G8" s="31"/>
      <c r="H8" s="3"/>
      <c r="I8" s="32"/>
      <c r="J8" s="70"/>
      <c r="K8" s="70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1" ht="15.75" customHeight="1" x14ac:dyDescent="0.2">
      <c r="A9" s="27">
        <v>9</v>
      </c>
      <c r="B9" s="32"/>
      <c r="C9" s="28" t="e">
        <f>VLOOKUP(B9,Fields!A:C,2)</f>
        <v>#N/A</v>
      </c>
      <c r="D9" s="29">
        <f t="shared" si="0"/>
        <v>1900</v>
      </c>
      <c r="E9" s="55"/>
      <c r="F9" s="30"/>
      <c r="G9" s="31"/>
      <c r="H9" s="32"/>
      <c r="I9" s="32"/>
      <c r="J9" s="70"/>
      <c r="K9" s="70"/>
      <c r="L9" s="32"/>
      <c r="M9" s="32"/>
      <c r="N9" s="32"/>
      <c r="O9" s="32"/>
      <c r="P9" s="31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1" ht="15.75" customHeight="1" x14ac:dyDescent="0.2">
      <c r="A10" s="27">
        <v>10</v>
      </c>
      <c r="B10" s="32"/>
      <c r="C10" s="28" t="e">
        <f>VLOOKUP(B10,Fields!A:C,2)</f>
        <v>#N/A</v>
      </c>
      <c r="D10" s="29">
        <f t="shared" si="0"/>
        <v>1900</v>
      </c>
      <c r="E10" s="73"/>
      <c r="F10" s="30"/>
      <c r="G10" s="30"/>
      <c r="H10" s="31"/>
      <c r="I10" s="32"/>
      <c r="J10" s="70"/>
      <c r="K10" s="70"/>
      <c r="L10" s="32"/>
      <c r="M10" s="32"/>
      <c r="N10" s="32"/>
      <c r="O10" s="32"/>
      <c r="P10" s="31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ht="15.75" customHeight="1" x14ac:dyDescent="0.2">
      <c r="A11" s="27">
        <v>11</v>
      </c>
      <c r="B11" s="32"/>
      <c r="C11" s="28" t="e">
        <f>VLOOKUP(B11,Fields!A:C,2)</f>
        <v>#N/A</v>
      </c>
      <c r="D11" s="29">
        <f t="shared" si="0"/>
        <v>1900</v>
      </c>
      <c r="E11" s="73"/>
      <c r="F11" s="30"/>
      <c r="G11" s="30"/>
      <c r="H11" s="31"/>
      <c r="I11" s="32"/>
      <c r="J11" s="70"/>
      <c r="K11" s="70"/>
      <c r="L11" s="32"/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 ht="15.75" customHeight="1" x14ac:dyDescent="0.2">
      <c r="A12" s="27">
        <v>12</v>
      </c>
      <c r="B12" s="32"/>
      <c r="C12" s="28" t="e">
        <f>VLOOKUP(B12,Fields!A:C,2)</f>
        <v>#N/A</v>
      </c>
      <c r="D12" s="29">
        <f t="shared" si="0"/>
        <v>1900</v>
      </c>
      <c r="E12" s="73"/>
      <c r="F12" s="30"/>
      <c r="G12" s="30"/>
      <c r="H12" s="31"/>
      <c r="I12" s="32"/>
      <c r="J12" s="70"/>
      <c r="K12" s="70"/>
      <c r="L12" s="32"/>
      <c r="M12" s="32"/>
      <c r="N12" s="32"/>
      <c r="O12" s="32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1" ht="15.75" customHeight="1" x14ac:dyDescent="0.2">
      <c r="A13" s="27">
        <v>13</v>
      </c>
      <c r="B13" s="32"/>
      <c r="C13" s="28" t="e">
        <f>VLOOKUP(B13,Fields!A:C,2)</f>
        <v>#N/A</v>
      </c>
      <c r="D13" s="29">
        <f t="shared" si="0"/>
        <v>1900</v>
      </c>
      <c r="E13" s="73"/>
      <c r="F13" s="30"/>
      <c r="G13" s="30"/>
      <c r="H13" s="31"/>
      <c r="I13" s="32"/>
      <c r="J13" s="70"/>
      <c r="K13" s="70"/>
      <c r="L13" s="32"/>
      <c r="M13" s="32"/>
      <c r="N13" s="32"/>
      <c r="O13" s="32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1" ht="15.75" customHeight="1" x14ac:dyDescent="0.2">
      <c r="A14" s="27">
        <v>14</v>
      </c>
      <c r="B14" s="32"/>
      <c r="C14" s="28" t="e">
        <f>VLOOKUP(B14,Fields!A:C,2)</f>
        <v>#N/A</v>
      </c>
      <c r="D14" s="29">
        <f t="shared" si="0"/>
        <v>1900</v>
      </c>
      <c r="E14" s="73"/>
      <c r="F14" s="30"/>
      <c r="G14" s="30"/>
      <c r="H14" s="31"/>
      <c r="I14" s="32"/>
      <c r="J14" s="70"/>
      <c r="K14" s="70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31" ht="15.75" customHeight="1" x14ac:dyDescent="0.2">
      <c r="A15" s="27">
        <v>15</v>
      </c>
      <c r="B15" s="32"/>
      <c r="C15" s="28" t="e">
        <f>VLOOKUP(B15,Fields!A:C,2)</f>
        <v>#N/A</v>
      </c>
      <c r="D15" s="29">
        <f>YEAR(E15)</f>
        <v>1900</v>
      </c>
      <c r="E15" s="73"/>
      <c r="F15" s="30"/>
      <c r="G15" s="30"/>
      <c r="H15" s="31"/>
      <c r="I15" s="32"/>
      <c r="J15" s="70"/>
      <c r="K15" s="70"/>
      <c r="L15" s="32"/>
      <c r="M15" s="32"/>
      <c r="N15" s="32"/>
      <c r="O15" s="32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31" ht="15.75" customHeight="1" x14ac:dyDescent="0.2">
      <c r="A16" s="27"/>
      <c r="B16" s="32"/>
      <c r="C16" s="28"/>
      <c r="D16" s="29"/>
      <c r="E16" s="73"/>
      <c r="F16" s="30"/>
      <c r="G16" s="30"/>
      <c r="H16" s="31"/>
      <c r="I16" s="32"/>
      <c r="J16" s="70"/>
      <c r="K16" s="70"/>
      <c r="L16" s="32"/>
      <c r="M16" s="32"/>
      <c r="N16" s="32"/>
      <c r="O16" s="32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ht="15.75" customHeight="1" x14ac:dyDescent="0.2">
      <c r="A17" s="27"/>
      <c r="B17" s="32"/>
      <c r="C17" s="28"/>
      <c r="D17" s="29"/>
      <c r="E17" s="73"/>
      <c r="F17" s="30"/>
      <c r="G17" s="30"/>
      <c r="H17" s="31"/>
      <c r="I17" s="32"/>
      <c r="J17" s="70"/>
      <c r="K17" s="70"/>
      <c r="L17" s="32"/>
      <c r="M17" s="32"/>
      <c r="N17" s="32"/>
      <c r="O17" s="32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ht="15.75" customHeight="1" x14ac:dyDescent="0.2">
      <c r="A18" s="27"/>
      <c r="B18" s="32"/>
      <c r="C18" s="28"/>
      <c r="D18" s="29"/>
      <c r="E18" s="73"/>
      <c r="F18" s="30"/>
      <c r="G18" s="30"/>
      <c r="H18" s="31"/>
      <c r="I18" s="32"/>
      <c r="J18" s="70"/>
      <c r="K18" s="70"/>
      <c r="L18" s="32"/>
      <c r="M18" s="32"/>
      <c r="N18" s="32"/>
      <c r="O18" s="32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ht="15.75" customHeight="1" x14ac:dyDescent="0.2">
      <c r="A19" s="27"/>
      <c r="B19" s="32"/>
      <c r="C19" s="28"/>
      <c r="D19" s="29"/>
      <c r="E19" s="73"/>
      <c r="F19" s="30"/>
      <c r="G19" s="30"/>
      <c r="H19" s="31"/>
      <c r="I19" s="32"/>
      <c r="J19" s="70"/>
      <c r="K19" s="70"/>
      <c r="L19" s="32"/>
      <c r="M19" s="32"/>
      <c r="N19" s="32"/>
      <c r="O19" s="32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ht="15.75" customHeight="1" x14ac:dyDescent="0.2">
      <c r="A20" s="27"/>
      <c r="B20" s="32"/>
      <c r="C20" s="28"/>
      <c r="D20" s="29"/>
      <c r="E20" s="73"/>
      <c r="F20" s="30"/>
      <c r="G20" s="30"/>
      <c r="H20" s="31"/>
      <c r="I20" s="32"/>
      <c r="J20" s="70"/>
      <c r="K20" s="70"/>
      <c r="L20" s="32"/>
      <c r="M20" s="32"/>
      <c r="N20" s="32"/>
      <c r="O20" s="32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ht="15.75" customHeight="1" x14ac:dyDescent="0.2">
      <c r="A21" s="27"/>
      <c r="B21" s="32"/>
      <c r="C21" s="28"/>
      <c r="D21" s="29"/>
      <c r="E21" s="73"/>
      <c r="F21" s="30"/>
      <c r="G21" s="30"/>
      <c r="H21" s="31"/>
      <c r="I21" s="32"/>
      <c r="J21" s="70"/>
      <c r="K21" s="70"/>
      <c r="L21" s="32"/>
      <c r="M21" s="32"/>
      <c r="N21" s="32"/>
      <c r="O21" s="32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ht="15.75" customHeight="1" x14ac:dyDescent="0.2">
      <c r="A22" s="27"/>
      <c r="B22" s="32"/>
      <c r="C22" s="28"/>
      <c r="D22" s="29"/>
      <c r="E22" s="73"/>
      <c r="F22" s="30"/>
      <c r="G22" s="30"/>
      <c r="H22" s="31"/>
      <c r="I22" s="32"/>
      <c r="J22" s="70"/>
      <c r="K22" s="70"/>
      <c r="L22" s="32"/>
      <c r="M22" s="32"/>
      <c r="N22" s="32"/>
      <c r="O22" s="32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ht="15.75" customHeight="1" x14ac:dyDescent="0.2">
      <c r="A23" s="27"/>
      <c r="B23" s="32"/>
      <c r="C23" s="28"/>
      <c r="D23" s="29"/>
      <c r="E23" s="73"/>
      <c r="F23" s="30"/>
      <c r="G23" s="30"/>
      <c r="H23" s="31"/>
      <c r="I23" s="32"/>
      <c r="J23" s="70"/>
      <c r="K23" s="70"/>
      <c r="L23" s="32"/>
      <c r="M23" s="32"/>
      <c r="N23" s="32"/>
      <c r="O23" s="32"/>
      <c r="P23" s="32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ht="15.75" customHeight="1" x14ac:dyDescent="0.2">
      <c r="A24" s="27"/>
      <c r="B24" s="32"/>
      <c r="C24" s="28"/>
      <c r="D24" s="29"/>
      <c r="E24" s="73"/>
      <c r="F24" s="30"/>
      <c r="G24" s="30"/>
      <c r="H24" s="31"/>
      <c r="I24" s="32"/>
      <c r="J24" s="70"/>
      <c r="K24" s="70"/>
      <c r="L24" s="32"/>
      <c r="M24" s="32"/>
      <c r="N24" s="32"/>
      <c r="O24" s="32"/>
      <c r="P24" s="32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ht="15.75" customHeight="1" x14ac:dyDescent="0.2">
      <c r="A25" s="27"/>
      <c r="B25" s="32"/>
      <c r="C25" s="28"/>
      <c r="D25" s="29"/>
      <c r="E25" s="73"/>
      <c r="F25" s="30"/>
      <c r="G25" s="30"/>
      <c r="H25" s="32"/>
      <c r="I25" s="32"/>
      <c r="J25" s="70"/>
      <c r="K25" s="70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ht="15.75" customHeight="1" x14ac:dyDescent="0.2">
      <c r="A26" s="27"/>
      <c r="B26" s="32"/>
      <c r="C26" s="28"/>
      <c r="D26" s="29"/>
      <c r="E26" s="73"/>
      <c r="F26" s="30"/>
      <c r="G26" s="30"/>
      <c r="H26" s="32"/>
      <c r="I26" s="32"/>
      <c r="J26" s="70"/>
      <c r="K26" s="70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ht="15.75" customHeight="1" x14ac:dyDescent="0.2">
      <c r="A27" s="27"/>
      <c r="B27" s="32"/>
      <c r="C27" s="28"/>
      <c r="D27" s="29"/>
      <c r="E27" s="73"/>
      <c r="F27" s="30"/>
      <c r="G27" s="30"/>
      <c r="H27" s="32"/>
      <c r="I27" s="32"/>
      <c r="J27" s="70"/>
      <c r="K27" s="70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ht="15.75" customHeight="1" x14ac:dyDescent="0.2">
      <c r="A28" s="27"/>
      <c r="B28" s="32"/>
      <c r="C28" s="28"/>
      <c r="D28" s="29"/>
      <c r="E28" s="73"/>
      <c r="F28" s="30"/>
      <c r="G28" s="30"/>
      <c r="H28" s="32"/>
      <c r="I28" s="32"/>
      <c r="J28" s="70"/>
      <c r="K28" s="70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ht="15.75" customHeight="1" x14ac:dyDescent="0.2">
      <c r="A29" s="27"/>
      <c r="B29" s="32"/>
      <c r="C29" s="28"/>
      <c r="D29" s="29"/>
      <c r="E29" s="73"/>
      <c r="F29" s="30"/>
      <c r="G29" s="30"/>
      <c r="H29" s="32"/>
      <c r="I29" s="32"/>
      <c r="J29" s="70"/>
      <c r="K29" s="70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ht="15.75" customHeight="1" x14ac:dyDescent="0.2">
      <c r="A30" s="27"/>
      <c r="B30" s="32"/>
      <c r="C30" s="28"/>
      <c r="D30" s="29"/>
      <c r="E30" s="73"/>
      <c r="F30" s="30"/>
      <c r="G30" s="30"/>
      <c r="H30" s="32"/>
      <c r="I30" s="32"/>
      <c r="J30" s="70"/>
      <c r="K30" s="70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ht="15.75" customHeight="1" x14ac:dyDescent="0.2">
      <c r="A31" s="27"/>
      <c r="B31" s="32"/>
      <c r="C31" s="28"/>
      <c r="D31" s="29"/>
      <c r="E31" s="73"/>
      <c r="F31" s="30"/>
      <c r="G31" s="30"/>
      <c r="H31" s="32"/>
      <c r="I31" s="32"/>
      <c r="J31" s="70"/>
      <c r="K31" s="70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ht="15.75" customHeight="1" x14ac:dyDescent="0.2">
      <c r="A32" s="27"/>
      <c r="B32" s="32"/>
      <c r="C32" s="28"/>
      <c r="D32" s="29"/>
      <c r="E32" s="73"/>
      <c r="F32" s="30"/>
      <c r="G32" s="30"/>
      <c r="H32" s="32"/>
      <c r="I32" s="32"/>
      <c r="J32" s="70"/>
      <c r="K32" s="70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ht="15.75" customHeight="1" x14ac:dyDescent="0.2">
      <c r="A33" s="27"/>
      <c r="B33" s="32"/>
      <c r="C33" s="28"/>
      <c r="D33" s="29"/>
      <c r="E33" s="73"/>
      <c r="F33" s="30"/>
      <c r="G33" s="30"/>
      <c r="H33" s="32"/>
      <c r="I33" s="32"/>
      <c r="J33" s="70"/>
      <c r="K33" s="70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ht="15.75" customHeight="1" x14ac:dyDescent="0.2">
      <c r="A34" s="27"/>
      <c r="B34" s="32"/>
      <c r="C34" s="28"/>
      <c r="D34" s="29"/>
      <c r="E34" s="73"/>
      <c r="F34" s="30"/>
      <c r="G34" s="30"/>
      <c r="H34" s="32"/>
      <c r="I34" s="32"/>
      <c r="J34" s="70"/>
      <c r="K34" s="70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ht="15.75" customHeight="1" x14ac:dyDescent="0.2">
      <c r="A35" s="27"/>
      <c r="B35" s="32"/>
      <c r="C35" s="28"/>
      <c r="D35" s="29"/>
      <c r="E35" s="73"/>
      <c r="F35" s="30"/>
      <c r="G35" s="30"/>
      <c r="H35" s="32"/>
      <c r="I35" s="32"/>
      <c r="J35" s="70"/>
      <c r="K35" s="70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ht="15.75" customHeight="1" x14ac:dyDescent="0.2">
      <c r="A36" s="27"/>
      <c r="B36" s="32"/>
      <c r="C36" s="28"/>
      <c r="D36" s="29"/>
      <c r="E36" s="73"/>
      <c r="F36" s="30"/>
      <c r="G36" s="30"/>
      <c r="H36" s="32"/>
      <c r="I36" s="32"/>
      <c r="J36" s="70"/>
      <c r="K36" s="70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ht="15.75" customHeight="1" x14ac:dyDescent="0.2">
      <c r="A37" s="27"/>
      <c r="B37" s="32"/>
      <c r="C37" s="28"/>
      <c r="D37" s="29"/>
      <c r="E37" s="73"/>
      <c r="F37" s="30"/>
      <c r="G37" s="30"/>
      <c r="H37" s="32"/>
      <c r="I37" s="32"/>
      <c r="J37" s="70"/>
      <c r="K37" s="70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ht="15.75" customHeight="1" x14ac:dyDescent="0.2">
      <c r="A38" s="27"/>
      <c r="B38" s="32"/>
      <c r="C38" s="28"/>
      <c r="D38" s="29"/>
      <c r="E38" s="73"/>
      <c r="F38" s="30"/>
      <c r="G38" s="30"/>
      <c r="H38" s="32"/>
      <c r="I38" s="32"/>
      <c r="J38" s="70"/>
      <c r="K38" s="70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ht="15.75" customHeight="1" x14ac:dyDescent="0.2">
      <c r="A39" s="27"/>
      <c r="B39" s="32"/>
      <c r="C39" s="28"/>
      <c r="D39" s="29"/>
      <c r="E39" s="73"/>
      <c r="F39" s="30"/>
      <c r="G39" s="30"/>
      <c r="H39" s="32"/>
      <c r="I39" s="32"/>
      <c r="J39" s="70"/>
      <c r="K39" s="70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ht="15.75" customHeight="1" x14ac:dyDescent="0.2">
      <c r="A40" s="27"/>
      <c r="B40" s="32"/>
      <c r="C40" s="28"/>
      <c r="D40" s="29"/>
      <c r="E40" s="73"/>
      <c r="F40" s="30"/>
      <c r="G40" s="30"/>
      <c r="H40" s="32"/>
      <c r="I40" s="32"/>
      <c r="J40" s="70"/>
      <c r="K40" s="70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ht="15.75" customHeight="1" x14ac:dyDescent="0.2">
      <c r="A41" s="27"/>
      <c r="B41" s="32"/>
      <c r="C41" s="28"/>
      <c r="D41" s="29"/>
      <c r="E41" s="73"/>
      <c r="F41" s="30"/>
      <c r="G41" s="30"/>
      <c r="H41" s="32"/>
      <c r="I41" s="32"/>
      <c r="J41" s="70"/>
      <c r="K41" s="70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ht="15.75" customHeight="1" x14ac:dyDescent="0.2">
      <c r="A42" s="27"/>
      <c r="B42" s="32"/>
      <c r="C42" s="28"/>
      <c r="D42" s="29"/>
      <c r="E42" s="73"/>
      <c r="F42" s="30"/>
      <c r="G42" s="30"/>
      <c r="H42" s="32"/>
      <c r="I42" s="32"/>
      <c r="J42" s="70"/>
      <c r="K42" s="70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ht="15.75" customHeight="1" x14ac:dyDescent="0.2">
      <c r="A43" s="27"/>
      <c r="B43" s="32"/>
      <c r="C43" s="28"/>
      <c r="D43" s="29"/>
      <c r="E43" s="73"/>
      <c r="F43" s="30"/>
      <c r="G43" s="30"/>
      <c r="H43" s="32"/>
      <c r="I43" s="32"/>
      <c r="J43" s="70"/>
      <c r="K43" s="70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ht="15.75" customHeight="1" x14ac:dyDescent="0.2">
      <c r="A44" s="27"/>
      <c r="B44" s="32"/>
      <c r="C44" s="28"/>
      <c r="D44" s="29"/>
      <c r="E44" s="73"/>
      <c r="F44" s="30"/>
      <c r="G44" s="30"/>
      <c r="H44" s="32"/>
      <c r="I44" s="32"/>
      <c r="J44" s="70"/>
      <c r="K44" s="70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ht="15.75" customHeight="1" x14ac:dyDescent="0.2">
      <c r="A45" s="27"/>
      <c r="B45" s="32"/>
      <c r="C45" s="28"/>
      <c r="D45" s="29"/>
      <c r="E45" s="73"/>
      <c r="F45" s="30"/>
      <c r="G45" s="30"/>
      <c r="H45" s="32"/>
      <c r="I45" s="32"/>
      <c r="J45" s="70"/>
      <c r="K45" s="70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ht="15.75" customHeight="1" x14ac:dyDescent="0.2">
      <c r="A46" s="27"/>
      <c r="B46" s="32"/>
      <c r="C46" s="28"/>
      <c r="D46" s="29"/>
      <c r="E46" s="73"/>
      <c r="F46" s="30"/>
      <c r="G46" s="30"/>
      <c r="H46" s="32"/>
      <c r="I46" s="32"/>
      <c r="J46" s="70"/>
      <c r="K46" s="70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15.75" customHeight="1" x14ac:dyDescent="0.2">
      <c r="A47" s="27"/>
      <c r="B47" s="32"/>
      <c r="C47" s="28"/>
      <c r="D47" s="29"/>
      <c r="E47" s="73"/>
      <c r="F47" s="30"/>
      <c r="G47" s="30"/>
      <c r="H47" s="32"/>
      <c r="I47" s="32"/>
      <c r="J47" s="70"/>
      <c r="K47" s="7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15.75" customHeight="1" x14ac:dyDescent="0.2">
      <c r="A48" s="27"/>
      <c r="B48" s="32"/>
      <c r="C48" s="28"/>
      <c r="D48" s="29"/>
      <c r="E48" s="73"/>
      <c r="F48" s="30"/>
      <c r="G48" s="30"/>
      <c r="H48" s="32"/>
      <c r="I48" s="32"/>
      <c r="J48" s="70"/>
      <c r="K48" s="7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15.75" customHeight="1" x14ac:dyDescent="0.2">
      <c r="A49" s="27"/>
      <c r="B49" s="32"/>
      <c r="C49" s="28"/>
      <c r="D49" s="29"/>
      <c r="E49" s="73"/>
      <c r="F49" s="30"/>
      <c r="G49" s="30"/>
      <c r="H49" s="32"/>
      <c r="I49" s="32"/>
      <c r="J49" s="70"/>
      <c r="K49" s="7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15.75" customHeight="1" x14ac:dyDescent="0.2">
      <c r="A50" s="27"/>
      <c r="B50" s="32"/>
      <c r="C50" s="28"/>
      <c r="D50" s="29"/>
      <c r="E50" s="73"/>
      <c r="F50" s="30"/>
      <c r="G50" s="30"/>
      <c r="H50" s="32"/>
      <c r="I50" s="32"/>
      <c r="J50" s="70"/>
      <c r="K50" s="7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5.75" customHeight="1" x14ac:dyDescent="0.2">
      <c r="A51" s="27"/>
      <c r="B51" s="32"/>
      <c r="C51" s="28"/>
      <c r="D51" s="29"/>
      <c r="E51" s="73"/>
      <c r="F51" s="30"/>
      <c r="G51" s="30"/>
      <c r="H51" s="32"/>
      <c r="I51" s="32"/>
      <c r="J51" s="70"/>
      <c r="K51" s="7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5.75" customHeight="1" x14ac:dyDescent="0.2">
      <c r="A52" s="27"/>
      <c r="B52" s="32"/>
      <c r="C52" s="28"/>
      <c r="D52" s="29"/>
      <c r="E52" s="73"/>
      <c r="F52" s="30"/>
      <c r="G52" s="30"/>
      <c r="H52" s="32"/>
      <c r="I52" s="32"/>
      <c r="J52" s="70"/>
      <c r="K52" s="7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15.75" customHeight="1" x14ac:dyDescent="0.2">
      <c r="A53" s="27"/>
      <c r="B53" s="32"/>
      <c r="C53" s="28"/>
      <c r="D53" s="29"/>
      <c r="E53" s="73"/>
      <c r="F53" s="30"/>
      <c r="G53" s="30"/>
      <c r="H53" s="32"/>
      <c r="I53" s="32"/>
      <c r="J53" s="70"/>
      <c r="K53" s="7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 ht="15.75" customHeight="1" x14ac:dyDescent="0.2">
      <c r="A54" s="27"/>
      <c r="B54" s="32"/>
      <c r="C54" s="28"/>
      <c r="D54" s="29"/>
      <c r="E54" s="73"/>
      <c r="F54" s="30"/>
      <c r="G54" s="30"/>
      <c r="H54" s="32"/>
      <c r="I54" s="32"/>
      <c r="J54" s="70"/>
      <c r="K54" s="7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ht="15.75" customHeight="1" x14ac:dyDescent="0.2">
      <c r="A55" s="27"/>
      <c r="B55" s="32"/>
      <c r="C55" s="28"/>
      <c r="D55" s="29"/>
      <c r="E55" s="73"/>
      <c r="F55" s="30"/>
      <c r="G55" s="30"/>
      <c r="H55" s="32"/>
      <c r="I55" s="32"/>
      <c r="J55" s="70"/>
      <c r="K55" s="7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ht="15.75" customHeight="1" x14ac:dyDescent="0.2">
      <c r="A56" s="27"/>
      <c r="B56" s="32"/>
      <c r="C56" s="28"/>
      <c r="D56" s="29"/>
      <c r="E56" s="73"/>
      <c r="F56" s="30"/>
      <c r="G56" s="30"/>
      <c r="H56" s="32"/>
      <c r="I56" s="32"/>
      <c r="J56" s="70"/>
      <c r="K56" s="7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15.75" customHeight="1" x14ac:dyDescent="0.2">
      <c r="A57" s="27"/>
      <c r="B57" s="32"/>
      <c r="C57" s="28"/>
      <c r="D57" s="29"/>
      <c r="E57" s="73"/>
      <c r="F57" s="30"/>
      <c r="G57" s="30"/>
      <c r="H57" s="32"/>
      <c r="I57" s="32"/>
      <c r="J57" s="70"/>
      <c r="K57" s="7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15.75" customHeight="1" x14ac:dyDescent="0.2">
      <c r="A58" s="27"/>
      <c r="B58" s="32"/>
      <c r="C58" s="28"/>
      <c r="D58" s="29"/>
      <c r="E58" s="73"/>
      <c r="F58" s="30"/>
      <c r="G58" s="30"/>
      <c r="H58" s="32"/>
      <c r="I58" s="32"/>
      <c r="J58" s="70"/>
      <c r="K58" s="7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 ht="15.75" customHeight="1" x14ac:dyDescent="0.2">
      <c r="A59" s="27"/>
      <c r="B59" s="32"/>
      <c r="C59" s="28"/>
      <c r="D59" s="29"/>
      <c r="E59" s="73"/>
      <c r="F59" s="30"/>
      <c r="G59" s="30"/>
      <c r="H59" s="32"/>
      <c r="I59" s="32"/>
      <c r="J59" s="70"/>
      <c r="K59" s="7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15.75" customHeight="1" x14ac:dyDescent="0.2">
      <c r="A60" s="27"/>
      <c r="B60" s="32"/>
      <c r="C60" s="28"/>
      <c r="D60" s="29"/>
      <c r="E60" s="73"/>
      <c r="F60" s="30"/>
      <c r="G60" s="30"/>
      <c r="H60" s="32"/>
      <c r="I60" s="32"/>
      <c r="J60" s="70"/>
      <c r="K60" s="7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ht="15.75" customHeight="1" x14ac:dyDescent="0.2">
      <c r="A61" s="27"/>
      <c r="B61" s="32"/>
      <c r="C61" s="28"/>
      <c r="D61" s="29"/>
      <c r="E61" s="73"/>
      <c r="F61" s="30"/>
      <c r="G61" s="30"/>
      <c r="H61" s="32"/>
      <c r="I61" s="32"/>
      <c r="J61" s="70"/>
      <c r="K61" s="7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5.75" customHeight="1" x14ac:dyDescent="0.2">
      <c r="A62" s="27"/>
      <c r="B62" s="32"/>
      <c r="C62" s="28"/>
      <c r="D62" s="29"/>
      <c r="E62" s="73"/>
      <c r="F62" s="30"/>
      <c r="G62" s="30"/>
      <c r="H62" s="32"/>
      <c r="I62" s="32"/>
      <c r="J62" s="70"/>
      <c r="K62" s="7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15.75" customHeight="1" x14ac:dyDescent="0.2">
      <c r="A63" s="27"/>
      <c r="B63" s="32"/>
      <c r="C63" s="28"/>
      <c r="D63" s="29"/>
      <c r="E63" s="73"/>
      <c r="F63" s="30"/>
      <c r="G63" s="30"/>
      <c r="H63" s="32"/>
      <c r="I63" s="32"/>
      <c r="J63" s="70"/>
      <c r="K63" s="7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15.75" customHeight="1" x14ac:dyDescent="0.2">
      <c r="A64" s="27"/>
      <c r="B64" s="32"/>
      <c r="C64" s="28"/>
      <c r="D64" s="29"/>
      <c r="E64" s="73"/>
      <c r="F64" s="30"/>
      <c r="G64" s="30"/>
      <c r="H64" s="32"/>
      <c r="I64" s="32"/>
      <c r="J64" s="70"/>
      <c r="K64" s="7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1" ht="15.75" customHeight="1" x14ac:dyDescent="0.2">
      <c r="A65" s="27"/>
      <c r="B65" s="32"/>
      <c r="C65" s="28"/>
      <c r="D65" s="29"/>
      <c r="E65" s="73"/>
      <c r="F65" s="30"/>
      <c r="G65" s="30"/>
      <c r="H65" s="32"/>
      <c r="I65" s="32"/>
      <c r="J65" s="70"/>
      <c r="K65" s="7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5.75" customHeight="1" x14ac:dyDescent="0.2">
      <c r="A66" s="27"/>
      <c r="B66" s="32"/>
      <c r="C66" s="28"/>
      <c r="D66" s="29"/>
      <c r="E66" s="73"/>
      <c r="F66" s="30"/>
      <c r="G66" s="30"/>
      <c r="H66" s="32"/>
      <c r="I66" s="32"/>
      <c r="J66" s="70"/>
      <c r="K66" s="7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15.75" customHeight="1" x14ac:dyDescent="0.2">
      <c r="A67" s="27"/>
      <c r="B67" s="32"/>
      <c r="C67" s="28"/>
      <c r="D67" s="29"/>
      <c r="E67" s="73"/>
      <c r="F67" s="30"/>
      <c r="G67" s="30"/>
      <c r="H67" s="30"/>
      <c r="I67" s="32"/>
      <c r="J67" s="70"/>
      <c r="K67" s="7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ht="15.75" customHeight="1" x14ac:dyDescent="0.2">
      <c r="A68" s="27"/>
      <c r="B68" s="32"/>
      <c r="C68" s="28"/>
      <c r="D68" s="29"/>
      <c r="E68" s="73"/>
      <c r="F68" s="30"/>
      <c r="G68" s="30"/>
      <c r="H68" s="30"/>
      <c r="I68" s="32"/>
      <c r="J68" s="70"/>
      <c r="K68" s="7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t="15.75" customHeight="1" x14ac:dyDescent="0.2">
      <c r="A69" s="27"/>
      <c r="B69" s="32"/>
      <c r="C69" s="28"/>
      <c r="D69" s="29"/>
      <c r="E69" s="73"/>
      <c r="F69" s="30"/>
      <c r="G69" s="30"/>
      <c r="H69" s="30"/>
      <c r="I69" s="32"/>
      <c r="J69" s="70"/>
      <c r="K69" s="7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t="15.75" customHeight="1" x14ac:dyDescent="0.2">
      <c r="A70" s="27"/>
      <c r="B70" s="32"/>
      <c r="C70" s="28"/>
      <c r="D70" s="29"/>
      <c r="E70" s="73"/>
      <c r="F70" s="30"/>
      <c r="G70" s="30"/>
      <c r="H70" s="30"/>
      <c r="I70" s="30"/>
      <c r="J70" s="70"/>
      <c r="K70" s="7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t="15.75" customHeight="1" x14ac:dyDescent="0.2">
      <c r="A71" s="27"/>
      <c r="B71" s="32"/>
      <c r="C71" s="28"/>
      <c r="D71" s="29"/>
      <c r="E71" s="73"/>
      <c r="F71" s="30"/>
      <c r="G71" s="30"/>
      <c r="H71" s="30"/>
      <c r="I71" s="30"/>
      <c r="J71" s="70"/>
      <c r="K71" s="7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ht="15.75" customHeight="1" x14ac:dyDescent="0.2">
      <c r="A72" s="27"/>
      <c r="B72" s="32"/>
      <c r="C72" s="28"/>
      <c r="D72" s="29"/>
      <c r="E72" s="73"/>
      <c r="F72" s="30"/>
      <c r="G72" s="30"/>
      <c r="H72" s="30"/>
      <c r="I72" s="30"/>
      <c r="J72" s="70"/>
      <c r="K72" s="7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ht="15.75" customHeight="1" x14ac:dyDescent="0.2">
      <c r="A73" s="27"/>
      <c r="B73" s="32"/>
      <c r="C73" s="28"/>
      <c r="D73" s="29"/>
      <c r="E73" s="73"/>
      <c r="F73" s="30"/>
      <c r="G73" s="30"/>
      <c r="H73" s="30"/>
      <c r="I73" s="30"/>
      <c r="J73" s="70"/>
      <c r="K73" s="7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t="15.75" customHeight="1" x14ac:dyDescent="0.2">
      <c r="A74" s="27"/>
      <c r="B74" s="32"/>
      <c r="C74" s="28"/>
      <c r="D74" s="29"/>
      <c r="E74" s="73"/>
      <c r="F74" s="30"/>
      <c r="G74" s="30"/>
      <c r="H74" s="30"/>
      <c r="I74" s="30"/>
      <c r="J74" s="70"/>
      <c r="K74" s="7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t="15.75" customHeight="1" x14ac:dyDescent="0.2">
      <c r="A75" s="27"/>
      <c r="B75" s="32"/>
      <c r="C75" s="28"/>
      <c r="D75" s="29"/>
      <c r="E75" s="73"/>
      <c r="F75" s="30"/>
      <c r="G75" s="30"/>
      <c r="H75" s="30"/>
      <c r="I75" s="30"/>
      <c r="J75" s="70"/>
      <c r="K75" s="7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ht="15.75" customHeight="1" x14ac:dyDescent="0.2">
      <c r="A76" s="27"/>
      <c r="B76" s="32"/>
      <c r="C76" s="28"/>
      <c r="D76" s="29"/>
      <c r="E76" s="73"/>
      <c r="F76" s="30"/>
      <c r="G76" s="30"/>
      <c r="H76" s="30"/>
      <c r="I76" s="30"/>
      <c r="J76" s="70"/>
      <c r="K76" s="7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ht="15.75" customHeight="1" x14ac:dyDescent="0.2">
      <c r="A77" s="27"/>
      <c r="B77" s="32"/>
      <c r="C77" s="28"/>
      <c r="D77" s="29"/>
      <c r="E77" s="73"/>
      <c r="F77" s="30"/>
      <c r="G77" s="30"/>
      <c r="H77" s="30"/>
      <c r="I77" s="30"/>
      <c r="J77" s="70"/>
      <c r="K77" s="7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5.75" customHeight="1" x14ac:dyDescent="0.2">
      <c r="A78" s="27"/>
      <c r="B78" s="32"/>
      <c r="C78" s="28"/>
      <c r="D78" s="29"/>
      <c r="E78" s="73"/>
      <c r="F78" s="30"/>
      <c r="G78" s="30"/>
      <c r="H78" s="30"/>
      <c r="I78" s="30"/>
      <c r="J78" s="70"/>
      <c r="K78" s="7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ht="15.75" customHeight="1" x14ac:dyDescent="0.2">
      <c r="A79" s="27"/>
      <c r="B79" s="32"/>
      <c r="C79" s="28"/>
      <c r="D79" s="29"/>
      <c r="E79" s="73"/>
      <c r="F79" s="30"/>
      <c r="G79" s="30"/>
      <c r="H79" s="30"/>
      <c r="I79" s="30"/>
      <c r="J79" s="70"/>
      <c r="K79" s="7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ht="15.75" customHeight="1" x14ac:dyDescent="0.2">
      <c r="A80" s="27"/>
      <c r="B80" s="32"/>
      <c r="C80" s="28"/>
      <c r="D80" s="29"/>
      <c r="E80" s="73"/>
      <c r="F80" s="30"/>
      <c r="G80" s="30"/>
      <c r="H80" s="30"/>
      <c r="I80" s="30"/>
      <c r="J80" s="70"/>
      <c r="K80" s="7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31" ht="15.75" customHeight="1" x14ac:dyDescent="0.2">
      <c r="A81" s="27"/>
      <c r="B81" s="32"/>
      <c r="C81" s="28"/>
      <c r="D81" s="29"/>
      <c r="E81" s="73"/>
      <c r="F81" s="30"/>
      <c r="G81" s="30"/>
      <c r="H81" s="30"/>
      <c r="I81" s="30"/>
      <c r="J81" s="70"/>
      <c r="K81" s="7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ht="15.75" customHeight="1" x14ac:dyDescent="0.2">
      <c r="A82" s="27"/>
      <c r="B82" s="32"/>
      <c r="C82" s="28"/>
      <c r="D82" s="29"/>
      <c r="E82" s="73"/>
      <c r="F82" s="30"/>
      <c r="G82" s="30"/>
      <c r="H82" s="30"/>
      <c r="I82" s="30"/>
      <c r="J82" s="70"/>
      <c r="K82" s="7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ht="15.75" customHeight="1" x14ac:dyDescent="0.2">
      <c r="A83" s="27"/>
      <c r="B83" s="32"/>
      <c r="C83" s="28"/>
      <c r="D83" s="29"/>
      <c r="E83" s="73"/>
      <c r="F83" s="30"/>
      <c r="G83" s="30"/>
      <c r="H83" s="30"/>
      <c r="I83" s="30"/>
      <c r="J83" s="70"/>
      <c r="K83" s="7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ht="15.75" customHeight="1" x14ac:dyDescent="0.2">
      <c r="A84" s="27"/>
      <c r="B84" s="32"/>
      <c r="C84" s="28"/>
      <c r="D84" s="29"/>
      <c r="E84" s="73"/>
      <c r="F84" s="30"/>
      <c r="G84" s="30"/>
      <c r="H84" s="30"/>
      <c r="I84" s="30"/>
      <c r="J84" s="70"/>
      <c r="K84" s="7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ht="15.75" customHeight="1" x14ac:dyDescent="0.2">
      <c r="A85" s="27"/>
      <c r="B85" s="32"/>
      <c r="C85" s="28"/>
      <c r="D85" s="29"/>
      <c r="E85" s="73"/>
      <c r="F85" s="30"/>
      <c r="G85" s="30"/>
      <c r="H85" s="30"/>
      <c r="I85" s="30"/>
      <c r="J85" s="70"/>
      <c r="K85" s="7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ht="15.75" customHeight="1" x14ac:dyDescent="0.2">
      <c r="A86" s="27"/>
      <c r="B86" s="32"/>
      <c r="C86" s="28"/>
      <c r="D86" s="29"/>
      <c r="E86" s="73"/>
      <c r="F86" s="30"/>
      <c r="G86" s="30"/>
      <c r="H86" s="30"/>
      <c r="I86" s="30"/>
      <c r="J86" s="70"/>
      <c r="K86" s="7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31" ht="15.75" customHeight="1" x14ac:dyDescent="0.2">
      <c r="A87" s="27"/>
      <c r="B87" s="32"/>
      <c r="C87" s="28"/>
      <c r="D87" s="29"/>
      <c r="E87" s="73"/>
      <c r="F87" s="30"/>
      <c r="G87" s="30"/>
      <c r="H87" s="30"/>
      <c r="I87" s="30"/>
      <c r="J87" s="70"/>
      <c r="K87" s="7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ht="15.75" customHeight="1" x14ac:dyDescent="0.2">
      <c r="A88" s="27"/>
      <c r="B88" s="32"/>
      <c r="C88" s="28"/>
      <c r="D88" s="29"/>
      <c r="E88" s="73"/>
      <c r="F88" s="30"/>
      <c r="G88" s="30"/>
      <c r="H88" s="30"/>
      <c r="I88" s="30"/>
      <c r="J88" s="70"/>
      <c r="K88" s="7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ht="15.75" customHeight="1" x14ac:dyDescent="0.2">
      <c r="A89" s="27"/>
      <c r="B89" s="32"/>
      <c r="C89" s="28"/>
      <c r="D89" s="29"/>
      <c r="E89" s="73"/>
      <c r="F89" s="30"/>
      <c r="G89" s="30"/>
      <c r="H89" s="30"/>
      <c r="I89" s="30"/>
      <c r="J89" s="70"/>
      <c r="K89" s="7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ht="15.75" customHeight="1" x14ac:dyDescent="0.2">
      <c r="A90" s="27"/>
      <c r="B90" s="32"/>
      <c r="C90" s="28"/>
      <c r="D90" s="29"/>
      <c r="E90" s="73"/>
      <c r="F90" s="30"/>
      <c r="G90" s="30"/>
      <c r="H90" s="30"/>
      <c r="I90" s="30"/>
      <c r="J90" s="70"/>
      <c r="K90" s="7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ht="15.75" customHeight="1" x14ac:dyDescent="0.2">
      <c r="A91" s="27"/>
      <c r="B91" s="32"/>
      <c r="C91" s="28"/>
      <c r="D91" s="29"/>
      <c r="E91" s="73"/>
      <c r="F91" s="30"/>
      <c r="G91" s="30"/>
      <c r="H91" s="30"/>
      <c r="I91" s="30"/>
      <c r="J91" s="70"/>
      <c r="K91" s="7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ht="15.75" customHeight="1" x14ac:dyDescent="0.2">
      <c r="A92" s="27"/>
      <c r="B92" s="32"/>
      <c r="C92" s="28"/>
      <c r="D92" s="29"/>
      <c r="E92" s="73"/>
      <c r="F92" s="30"/>
      <c r="G92" s="30"/>
      <c r="H92" s="30"/>
      <c r="I92" s="30"/>
      <c r="J92" s="70"/>
      <c r="K92" s="7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ht="15.75" customHeight="1" x14ac:dyDescent="0.2">
      <c r="A93" s="27"/>
      <c r="B93" s="32"/>
      <c r="C93" s="28"/>
      <c r="D93" s="29"/>
      <c r="E93" s="73"/>
      <c r="F93" s="30"/>
      <c r="G93" s="30"/>
      <c r="H93" s="30"/>
      <c r="I93" s="30"/>
      <c r="J93" s="70"/>
      <c r="K93" s="7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ht="15.75" customHeight="1" x14ac:dyDescent="0.2">
      <c r="A94" s="27"/>
      <c r="B94" s="32"/>
      <c r="C94" s="28"/>
      <c r="D94" s="29"/>
      <c r="E94" s="73"/>
      <c r="F94" s="30"/>
      <c r="G94" s="30"/>
      <c r="H94" s="30"/>
      <c r="I94" s="30"/>
      <c r="J94" s="70"/>
      <c r="K94" s="7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ht="15.75" customHeight="1" x14ac:dyDescent="0.2">
      <c r="A95" s="27"/>
      <c r="B95" s="32"/>
      <c r="C95" s="28"/>
      <c r="D95" s="29"/>
      <c r="E95" s="73"/>
      <c r="F95" s="30"/>
      <c r="G95" s="30"/>
      <c r="H95" s="30"/>
      <c r="I95" s="30"/>
      <c r="J95" s="70"/>
      <c r="K95" s="7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ht="15.75" customHeight="1" x14ac:dyDescent="0.2">
      <c r="A96" s="27"/>
      <c r="B96" s="32"/>
      <c r="C96" s="28"/>
      <c r="D96" s="29"/>
      <c r="E96" s="73"/>
      <c r="F96" s="30"/>
      <c r="G96" s="30"/>
      <c r="H96" s="30"/>
      <c r="I96" s="30"/>
      <c r="J96" s="70"/>
      <c r="K96" s="7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31" ht="15.75" customHeight="1" x14ac:dyDescent="0.2">
      <c r="A97" s="27"/>
      <c r="B97" s="32"/>
      <c r="C97" s="28"/>
      <c r="D97" s="29"/>
      <c r="E97" s="73"/>
      <c r="F97" s="30"/>
      <c r="G97" s="30"/>
      <c r="H97" s="30"/>
      <c r="I97" s="30"/>
      <c r="J97" s="70"/>
      <c r="K97" s="7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ht="15.75" customHeight="1" x14ac:dyDescent="0.2">
      <c r="A98" s="27"/>
      <c r="B98" s="32"/>
      <c r="C98" s="28"/>
      <c r="D98" s="29"/>
      <c r="E98" s="73"/>
      <c r="F98" s="30"/>
      <c r="G98" s="30"/>
      <c r="H98" s="30"/>
      <c r="I98" s="30"/>
      <c r="J98" s="70"/>
      <c r="K98" s="7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31" ht="15.75" customHeight="1" x14ac:dyDescent="0.2">
      <c r="A99" s="27"/>
      <c r="B99" s="32"/>
      <c r="C99" s="28"/>
      <c r="D99" s="29"/>
      <c r="E99" s="73"/>
      <c r="F99" s="30"/>
      <c r="G99" s="30"/>
      <c r="H99" s="30"/>
      <c r="I99" s="30"/>
      <c r="J99" s="70"/>
      <c r="K99" s="7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ht="15.75" customHeight="1" x14ac:dyDescent="0.2">
      <c r="A100" s="27"/>
      <c r="B100" s="32"/>
      <c r="C100" s="28"/>
      <c r="D100" s="29"/>
      <c r="E100" s="73"/>
      <c r="F100" s="30"/>
      <c r="G100" s="30"/>
      <c r="H100" s="30"/>
      <c r="I100" s="30"/>
      <c r="J100" s="70"/>
      <c r="K100" s="7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ht="15.75" customHeight="1" x14ac:dyDescent="0.2">
      <c r="A101" s="27"/>
      <c r="B101" s="32"/>
      <c r="C101" s="28"/>
      <c r="D101" s="29"/>
      <c r="E101" s="73"/>
      <c r="F101" s="30"/>
      <c r="G101" s="30"/>
      <c r="H101" s="30"/>
      <c r="I101" s="30"/>
      <c r="J101" s="70"/>
      <c r="K101" s="7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t="15.75" customHeight="1" x14ac:dyDescent="0.2">
      <c r="A102" s="27"/>
      <c r="B102" s="32"/>
      <c r="C102" s="28"/>
      <c r="D102" s="29"/>
      <c r="E102" s="73"/>
      <c r="F102" s="30"/>
      <c r="G102" s="30"/>
      <c r="H102" s="30"/>
      <c r="I102" s="30"/>
      <c r="J102" s="70"/>
      <c r="K102" s="7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ht="15.75" customHeight="1" x14ac:dyDescent="0.2">
      <c r="A103" s="27"/>
      <c r="B103" s="32"/>
      <c r="C103" s="28"/>
      <c r="D103" s="29"/>
      <c r="E103" s="73"/>
      <c r="F103" s="30"/>
      <c r="G103" s="30"/>
      <c r="H103" s="30"/>
      <c r="I103" s="30"/>
      <c r="J103" s="70"/>
      <c r="K103" s="7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ht="15.75" customHeight="1" x14ac:dyDescent="0.2">
      <c r="A104" s="27"/>
      <c r="B104" s="32"/>
      <c r="C104" s="28"/>
      <c r="D104" s="29"/>
      <c r="E104" s="73"/>
      <c r="F104" s="30"/>
      <c r="G104" s="30"/>
      <c r="H104" s="30"/>
      <c r="I104" s="30"/>
      <c r="J104" s="70"/>
      <c r="K104" s="7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5.75" customHeight="1" x14ac:dyDescent="0.2">
      <c r="A105" s="27"/>
      <c r="B105" s="32"/>
      <c r="C105" s="28"/>
      <c r="D105" s="29"/>
      <c r="E105" s="73"/>
      <c r="F105" s="30"/>
      <c r="G105" s="30"/>
      <c r="H105" s="30"/>
      <c r="I105" s="30"/>
      <c r="J105" s="70"/>
      <c r="K105" s="7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15.75" customHeight="1" x14ac:dyDescent="0.2">
      <c r="A106" s="27"/>
      <c r="B106" s="32"/>
      <c r="C106" s="28"/>
      <c r="D106" s="29"/>
      <c r="E106" s="73"/>
      <c r="F106" s="30"/>
      <c r="G106" s="30"/>
      <c r="H106" s="30"/>
      <c r="I106" s="30"/>
      <c r="J106" s="70"/>
      <c r="K106" s="7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ht="15.75" customHeight="1" x14ac:dyDescent="0.2">
      <c r="A107" s="27"/>
      <c r="B107" s="32"/>
      <c r="C107" s="28"/>
      <c r="D107" s="29"/>
      <c r="E107" s="73"/>
      <c r="F107" s="30"/>
      <c r="G107" s="30"/>
      <c r="H107" s="30"/>
      <c r="I107" s="30"/>
      <c r="J107" s="70"/>
      <c r="K107" s="7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t="15.75" customHeight="1" x14ac:dyDescent="0.2">
      <c r="A108" s="27"/>
      <c r="B108" s="32"/>
      <c r="C108" s="28"/>
      <c r="D108" s="29"/>
      <c r="E108" s="73"/>
      <c r="F108" s="30"/>
      <c r="G108" s="30"/>
      <c r="H108" s="30"/>
      <c r="I108" s="30"/>
      <c r="J108" s="70"/>
      <c r="K108" s="7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ht="15.75" customHeight="1" x14ac:dyDescent="0.2">
      <c r="A109" s="27"/>
      <c r="B109" s="32"/>
      <c r="C109" s="28"/>
      <c r="D109" s="29"/>
      <c r="E109" s="73"/>
      <c r="F109" s="30"/>
      <c r="G109" s="30"/>
      <c r="H109" s="30"/>
      <c r="I109" s="30"/>
      <c r="J109" s="70"/>
      <c r="K109" s="7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ht="15.75" customHeight="1" x14ac:dyDescent="0.2">
      <c r="A110" s="27"/>
      <c r="B110" s="32"/>
      <c r="C110" s="28"/>
      <c r="D110" s="29"/>
      <c r="E110" s="73"/>
      <c r="F110" s="30"/>
      <c r="G110" s="30"/>
      <c r="H110" s="30"/>
      <c r="I110" s="30"/>
      <c r="J110" s="70"/>
      <c r="K110" s="7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ht="15.75" customHeight="1" x14ac:dyDescent="0.2">
      <c r="A111" s="27"/>
      <c r="B111" s="32"/>
      <c r="C111" s="28"/>
      <c r="D111" s="29"/>
      <c r="E111" s="73"/>
      <c r="F111" s="30"/>
      <c r="G111" s="30"/>
      <c r="H111" s="30"/>
      <c r="I111" s="30"/>
      <c r="J111" s="70"/>
      <c r="K111" s="7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t="15.75" customHeight="1" x14ac:dyDescent="0.2">
      <c r="A112" s="27"/>
      <c r="B112" s="32"/>
      <c r="C112" s="28"/>
      <c r="D112" s="29"/>
      <c r="E112" s="73"/>
      <c r="F112" s="30"/>
      <c r="G112" s="30"/>
      <c r="H112" s="30"/>
      <c r="I112" s="30"/>
      <c r="J112" s="70"/>
      <c r="K112" s="7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5.75" customHeight="1" x14ac:dyDescent="0.2">
      <c r="A113" s="27"/>
      <c r="B113" s="32"/>
      <c r="C113" s="28"/>
      <c r="D113" s="29"/>
      <c r="E113" s="73"/>
      <c r="F113" s="30"/>
      <c r="G113" s="30"/>
      <c r="H113" s="30"/>
      <c r="I113" s="30"/>
      <c r="J113" s="70"/>
      <c r="K113" s="7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5.75" customHeight="1" x14ac:dyDescent="0.2">
      <c r="A114" s="27"/>
      <c r="B114" s="32"/>
      <c r="C114" s="28"/>
      <c r="D114" s="29"/>
      <c r="E114" s="73"/>
      <c r="F114" s="30"/>
      <c r="G114" s="30"/>
      <c r="H114" s="30"/>
      <c r="I114" s="30"/>
      <c r="J114" s="70"/>
      <c r="K114" s="7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ht="15.75" customHeight="1" x14ac:dyDescent="0.2">
      <c r="A115" s="27"/>
      <c r="B115" s="32"/>
      <c r="C115" s="28"/>
      <c r="D115" s="29"/>
      <c r="E115" s="73"/>
      <c r="F115" s="30"/>
      <c r="G115" s="30"/>
      <c r="H115" s="30"/>
      <c r="I115" s="30"/>
      <c r="J115" s="70"/>
      <c r="K115" s="7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5.75" customHeight="1" x14ac:dyDescent="0.2">
      <c r="A116" s="27"/>
      <c r="B116" s="32"/>
      <c r="C116" s="28"/>
      <c r="D116" s="29"/>
      <c r="E116" s="73"/>
      <c r="F116" s="30"/>
      <c r="G116" s="30"/>
      <c r="H116" s="30"/>
      <c r="I116" s="30"/>
      <c r="J116" s="70"/>
      <c r="K116" s="7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ht="15.75" customHeight="1" x14ac:dyDescent="0.2">
      <c r="A117" s="27"/>
      <c r="B117" s="32"/>
      <c r="C117" s="28"/>
      <c r="D117" s="29"/>
      <c r="E117" s="73"/>
      <c r="F117" s="30"/>
      <c r="G117" s="30"/>
      <c r="H117" s="30"/>
      <c r="I117" s="30"/>
      <c r="J117" s="70"/>
      <c r="K117" s="7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15.75" customHeight="1" x14ac:dyDescent="0.2">
      <c r="A118" s="27"/>
      <c r="B118" s="32"/>
      <c r="C118" s="28"/>
      <c r="D118" s="29"/>
      <c r="E118" s="73"/>
      <c r="F118" s="30"/>
      <c r="G118" s="30"/>
      <c r="H118" s="30"/>
      <c r="I118" s="30"/>
      <c r="J118" s="70"/>
      <c r="K118" s="7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15.75" customHeight="1" x14ac:dyDescent="0.2">
      <c r="A119" s="27"/>
      <c r="B119" s="32"/>
      <c r="C119" s="28"/>
      <c r="D119" s="29"/>
      <c r="E119" s="73"/>
      <c r="F119" s="30"/>
      <c r="G119" s="30"/>
      <c r="H119" s="30"/>
      <c r="I119" s="30"/>
      <c r="J119" s="70"/>
      <c r="K119" s="7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ht="15.75" customHeight="1" x14ac:dyDescent="0.2">
      <c r="A120" s="27"/>
      <c r="B120" s="32"/>
      <c r="C120" s="28"/>
      <c r="D120" s="29"/>
      <c r="E120" s="73"/>
      <c r="F120" s="30"/>
      <c r="G120" s="30"/>
      <c r="H120" s="30"/>
      <c r="I120" s="30"/>
      <c r="J120" s="70"/>
      <c r="K120" s="7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ht="15.75" customHeight="1" x14ac:dyDescent="0.2">
      <c r="A121" s="27"/>
      <c r="B121" s="32"/>
      <c r="C121" s="28"/>
      <c r="D121" s="29"/>
      <c r="E121" s="73"/>
      <c r="F121" s="30"/>
      <c r="G121" s="30"/>
      <c r="H121" s="30"/>
      <c r="I121" s="30"/>
      <c r="J121" s="70"/>
      <c r="K121" s="7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ht="15.75" customHeight="1" x14ac:dyDescent="0.2">
      <c r="A122" s="27"/>
      <c r="B122" s="32"/>
      <c r="C122" s="28"/>
      <c r="D122" s="29"/>
      <c r="E122" s="73"/>
      <c r="F122" s="30"/>
      <c r="G122" s="30"/>
      <c r="H122" s="30"/>
      <c r="I122" s="30"/>
      <c r="J122" s="70"/>
      <c r="K122" s="7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ht="15.75" customHeight="1" x14ac:dyDescent="0.2">
      <c r="A123" s="27"/>
      <c r="B123" s="32"/>
      <c r="C123" s="28"/>
      <c r="D123" s="29"/>
      <c r="E123" s="73"/>
      <c r="F123" s="30"/>
      <c r="G123" s="30"/>
      <c r="H123" s="30"/>
      <c r="I123" s="30"/>
      <c r="J123" s="70"/>
      <c r="K123" s="7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ht="15.75" customHeight="1" x14ac:dyDescent="0.2">
      <c r="A124" s="27"/>
      <c r="B124" s="32"/>
      <c r="C124" s="28"/>
      <c r="D124" s="29"/>
      <c r="E124" s="73"/>
      <c r="F124" s="30"/>
      <c r="G124" s="30"/>
      <c r="H124" s="30"/>
      <c r="I124" s="30"/>
      <c r="J124" s="70"/>
      <c r="K124" s="7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ht="15.75" customHeight="1" x14ac:dyDescent="0.2">
      <c r="A125" s="27"/>
      <c r="B125" s="32"/>
      <c r="C125" s="28"/>
      <c r="D125" s="29"/>
      <c r="E125" s="73"/>
      <c r="F125" s="30"/>
      <c r="G125" s="30"/>
      <c r="H125" s="30"/>
      <c r="I125" s="30"/>
      <c r="J125" s="70"/>
      <c r="K125" s="7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ht="15.75" customHeight="1" x14ac:dyDescent="0.2">
      <c r="A126" s="27"/>
      <c r="B126" s="32"/>
      <c r="C126" s="28"/>
      <c r="D126" s="29"/>
      <c r="E126" s="73"/>
      <c r="F126" s="30"/>
      <c r="G126" s="30"/>
      <c r="H126" s="30"/>
      <c r="I126" s="30"/>
      <c r="J126" s="70"/>
      <c r="K126" s="7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ht="15.75" customHeight="1" x14ac:dyDescent="0.2">
      <c r="A127" s="27"/>
      <c r="B127" s="32"/>
      <c r="C127" s="28"/>
      <c r="D127" s="29"/>
      <c r="E127" s="73"/>
      <c r="F127" s="30"/>
      <c r="G127" s="30"/>
      <c r="H127" s="30"/>
      <c r="I127" s="30"/>
      <c r="J127" s="70"/>
      <c r="K127" s="7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ht="15.75" customHeight="1" x14ac:dyDescent="0.2">
      <c r="A128" s="27"/>
      <c r="B128" s="32"/>
      <c r="C128" s="28"/>
      <c r="D128" s="29"/>
      <c r="E128" s="73"/>
      <c r="F128" s="30"/>
      <c r="G128" s="30"/>
      <c r="H128" s="30"/>
      <c r="I128" s="30"/>
      <c r="J128" s="70"/>
      <c r="K128" s="7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31" ht="15.75" customHeight="1" x14ac:dyDescent="0.2">
      <c r="A129" s="27"/>
      <c r="B129" s="32"/>
      <c r="C129" s="28"/>
      <c r="D129" s="29"/>
      <c r="E129" s="73"/>
      <c r="F129" s="30"/>
      <c r="G129" s="30"/>
      <c r="H129" s="30"/>
      <c r="I129" s="30"/>
      <c r="J129" s="70"/>
      <c r="K129" s="7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31" ht="15.75" customHeight="1" x14ac:dyDescent="0.2">
      <c r="A130" s="27"/>
      <c r="B130" s="32"/>
      <c r="C130" s="28"/>
      <c r="D130" s="29"/>
      <c r="E130" s="73"/>
      <c r="F130" s="30"/>
      <c r="G130" s="30"/>
      <c r="H130" s="30"/>
      <c r="I130" s="30"/>
      <c r="J130" s="70"/>
      <c r="K130" s="7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ht="15.75" customHeight="1" x14ac:dyDescent="0.2">
      <c r="A131" s="27"/>
      <c r="B131" s="32"/>
      <c r="C131" s="28"/>
      <c r="D131" s="29"/>
      <c r="E131" s="73"/>
      <c r="F131" s="30"/>
      <c r="G131" s="30"/>
      <c r="H131" s="30"/>
      <c r="I131" s="30"/>
      <c r="J131" s="70"/>
      <c r="K131" s="7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5.75" customHeight="1" x14ac:dyDescent="0.2">
      <c r="A132" s="27"/>
      <c r="B132" s="32"/>
      <c r="C132" s="28"/>
      <c r="D132" s="29"/>
      <c r="E132" s="73"/>
      <c r="F132" s="30"/>
      <c r="G132" s="30"/>
      <c r="H132" s="30"/>
      <c r="I132" s="30"/>
      <c r="J132" s="70"/>
      <c r="K132" s="7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5.75" customHeight="1" x14ac:dyDescent="0.2">
      <c r="A133" s="27"/>
      <c r="B133" s="32"/>
      <c r="C133" s="28"/>
      <c r="D133" s="29"/>
      <c r="E133" s="73"/>
      <c r="F133" s="30"/>
      <c r="G133" s="30"/>
      <c r="H133" s="30"/>
      <c r="I133" s="30"/>
      <c r="J133" s="70"/>
      <c r="K133" s="7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5.75" customHeight="1" x14ac:dyDescent="0.2">
      <c r="A134" s="27"/>
      <c r="B134" s="32"/>
      <c r="C134" s="28"/>
      <c r="D134" s="29"/>
      <c r="E134" s="73"/>
      <c r="F134" s="30"/>
      <c r="G134" s="30"/>
      <c r="H134" s="30"/>
      <c r="I134" s="30"/>
      <c r="J134" s="70"/>
      <c r="K134" s="7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5.75" customHeight="1" x14ac:dyDescent="0.2">
      <c r="A135" s="27"/>
      <c r="B135" s="32"/>
      <c r="C135" s="28"/>
      <c r="D135" s="29"/>
      <c r="E135" s="73"/>
      <c r="F135" s="30"/>
      <c r="G135" s="30"/>
      <c r="H135" s="30"/>
      <c r="I135" s="30"/>
      <c r="J135" s="70"/>
      <c r="K135" s="7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5.75" customHeight="1" x14ac:dyDescent="0.2">
      <c r="A136" s="27"/>
      <c r="B136" s="32"/>
      <c r="C136" s="28"/>
      <c r="D136" s="29"/>
      <c r="E136" s="73"/>
      <c r="F136" s="30"/>
      <c r="G136" s="30"/>
      <c r="H136" s="30"/>
      <c r="I136" s="30"/>
      <c r="J136" s="70"/>
      <c r="K136" s="7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5.75" customHeight="1" x14ac:dyDescent="0.2">
      <c r="A137" s="27"/>
      <c r="B137" s="32"/>
      <c r="C137" s="28"/>
      <c r="D137" s="29"/>
      <c r="E137" s="73"/>
      <c r="F137" s="30"/>
      <c r="G137" s="30"/>
      <c r="H137" s="30"/>
      <c r="I137" s="30"/>
      <c r="J137" s="70"/>
      <c r="K137" s="7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 x14ac:dyDescent="0.2">
      <c r="A138" s="27"/>
      <c r="B138" s="32"/>
      <c r="C138" s="28"/>
      <c r="D138" s="29"/>
      <c r="E138" s="73"/>
      <c r="F138" s="30"/>
      <c r="G138" s="30"/>
      <c r="H138" s="30"/>
      <c r="I138" s="30"/>
      <c r="J138" s="70"/>
      <c r="K138" s="7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 x14ac:dyDescent="0.2">
      <c r="A139" s="27"/>
      <c r="B139" s="32"/>
      <c r="C139" s="28"/>
      <c r="D139" s="29"/>
      <c r="E139" s="73"/>
      <c r="F139" s="30"/>
      <c r="G139" s="30"/>
      <c r="H139" s="30"/>
      <c r="I139" s="30"/>
      <c r="J139" s="70"/>
      <c r="K139" s="7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5.75" customHeight="1" x14ac:dyDescent="0.2">
      <c r="A140" s="27"/>
      <c r="B140" s="32"/>
      <c r="C140" s="28"/>
      <c r="D140" s="29"/>
      <c r="E140" s="73"/>
      <c r="F140" s="30"/>
      <c r="G140" s="30"/>
      <c r="H140" s="30"/>
      <c r="I140" s="30"/>
      <c r="J140" s="70"/>
      <c r="K140" s="7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5.75" customHeight="1" x14ac:dyDescent="0.2">
      <c r="A141" s="27"/>
      <c r="B141" s="32"/>
      <c r="C141" s="28"/>
      <c r="D141" s="29"/>
      <c r="E141" s="73"/>
      <c r="F141" s="30"/>
      <c r="G141" s="30"/>
      <c r="H141" s="30"/>
      <c r="I141" s="30"/>
      <c r="J141" s="70"/>
      <c r="K141" s="7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5.75" customHeight="1" x14ac:dyDescent="0.2">
      <c r="A142" s="27"/>
      <c r="B142" s="32"/>
      <c r="C142" s="28"/>
      <c r="D142" s="29"/>
      <c r="E142" s="73"/>
      <c r="F142" s="30"/>
      <c r="G142" s="30"/>
      <c r="H142" s="30"/>
      <c r="I142" s="30"/>
      <c r="J142" s="70"/>
      <c r="K142" s="7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5.75" customHeight="1" x14ac:dyDescent="0.2">
      <c r="A143" s="27"/>
      <c r="B143" s="32"/>
      <c r="C143" s="28"/>
      <c r="D143" s="29"/>
      <c r="E143" s="73"/>
      <c r="F143" s="30"/>
      <c r="G143" s="30"/>
      <c r="H143" s="30"/>
      <c r="I143" s="30"/>
      <c r="J143" s="70"/>
      <c r="K143" s="7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5.75" customHeight="1" x14ac:dyDescent="0.2">
      <c r="A144" s="27"/>
      <c r="B144" s="32"/>
      <c r="C144" s="28"/>
      <c r="D144" s="29"/>
      <c r="E144" s="73"/>
      <c r="F144" s="30"/>
      <c r="G144" s="30"/>
      <c r="H144" s="30"/>
      <c r="I144" s="30"/>
      <c r="J144" s="70"/>
      <c r="K144" s="7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5.75" customHeight="1" x14ac:dyDescent="0.2">
      <c r="A145" s="27"/>
      <c r="B145" s="32"/>
      <c r="C145" s="28"/>
      <c r="D145" s="29"/>
      <c r="E145" s="73"/>
      <c r="F145" s="30"/>
      <c r="G145" s="30"/>
      <c r="H145" s="30"/>
      <c r="I145" s="30"/>
      <c r="J145" s="70"/>
      <c r="K145" s="7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5.75" customHeight="1" x14ac:dyDescent="0.2">
      <c r="A146" s="27"/>
      <c r="B146" s="32"/>
      <c r="C146" s="28"/>
      <c r="D146" s="29"/>
      <c r="E146" s="73"/>
      <c r="F146" s="30"/>
      <c r="G146" s="30"/>
      <c r="H146" s="30"/>
      <c r="I146" s="30"/>
      <c r="J146" s="70"/>
      <c r="K146" s="7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5.75" customHeight="1" x14ac:dyDescent="0.2">
      <c r="A147" s="27"/>
      <c r="B147" s="32"/>
      <c r="C147" s="28"/>
      <c r="D147" s="29"/>
      <c r="E147" s="73"/>
      <c r="F147" s="30"/>
      <c r="G147" s="30"/>
      <c r="H147" s="30"/>
      <c r="I147" s="30"/>
      <c r="J147" s="70"/>
      <c r="K147" s="7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5.75" customHeight="1" x14ac:dyDescent="0.2">
      <c r="A148" s="27"/>
      <c r="B148" s="32"/>
      <c r="C148" s="28"/>
      <c r="D148" s="29"/>
      <c r="E148" s="73"/>
      <c r="F148" s="30"/>
      <c r="G148" s="30"/>
      <c r="H148" s="30"/>
      <c r="I148" s="30"/>
      <c r="J148" s="70"/>
      <c r="K148" s="7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5.75" customHeight="1" x14ac:dyDescent="0.2">
      <c r="A149" s="27"/>
      <c r="B149" s="32"/>
      <c r="C149" s="28"/>
      <c r="D149" s="29"/>
      <c r="E149" s="73"/>
      <c r="F149" s="30"/>
      <c r="G149" s="30"/>
      <c r="H149" s="30"/>
      <c r="I149" s="30"/>
      <c r="J149" s="70"/>
      <c r="K149" s="7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5.75" customHeight="1" x14ac:dyDescent="0.2">
      <c r="A150" s="27"/>
      <c r="B150" s="32"/>
      <c r="C150" s="28"/>
      <c r="D150" s="29"/>
      <c r="E150" s="73"/>
      <c r="F150" s="30"/>
      <c r="G150" s="30"/>
      <c r="H150" s="30"/>
      <c r="I150" s="30"/>
      <c r="J150" s="70"/>
      <c r="K150" s="7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5.75" customHeight="1" x14ac:dyDescent="0.2">
      <c r="A151" s="27"/>
      <c r="B151" s="32"/>
      <c r="C151" s="28"/>
      <c r="D151" s="29"/>
      <c r="E151" s="73"/>
      <c r="F151" s="30"/>
      <c r="G151" s="30"/>
      <c r="H151" s="30"/>
      <c r="I151" s="30"/>
      <c r="J151" s="70"/>
      <c r="K151" s="7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5.75" customHeight="1" x14ac:dyDescent="0.2">
      <c r="A152" s="27"/>
      <c r="B152" s="32"/>
      <c r="C152" s="28"/>
      <c r="D152" s="29"/>
      <c r="E152" s="73"/>
      <c r="F152" s="30"/>
      <c r="G152" s="30"/>
      <c r="H152" s="30"/>
      <c r="I152" s="30"/>
      <c r="J152" s="70"/>
      <c r="K152" s="7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5.75" customHeight="1" x14ac:dyDescent="0.2">
      <c r="A153" s="27"/>
      <c r="B153" s="32"/>
      <c r="C153" s="28"/>
      <c r="D153" s="29"/>
      <c r="E153" s="73"/>
      <c r="F153" s="30"/>
      <c r="G153" s="30"/>
      <c r="H153" s="30"/>
      <c r="I153" s="30"/>
      <c r="J153" s="70"/>
      <c r="K153" s="7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5.75" customHeight="1" x14ac:dyDescent="0.2">
      <c r="A154" s="27"/>
      <c r="B154" s="32"/>
      <c r="C154" s="28"/>
      <c r="D154" s="29"/>
      <c r="E154" s="73"/>
      <c r="F154" s="30"/>
      <c r="G154" s="30"/>
      <c r="H154" s="30"/>
      <c r="I154" s="30"/>
      <c r="J154" s="70"/>
      <c r="K154" s="7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5.75" customHeight="1" x14ac:dyDescent="0.2">
      <c r="A155" s="27"/>
      <c r="B155" s="32"/>
      <c r="C155" s="28"/>
      <c r="D155" s="29"/>
      <c r="E155" s="73"/>
      <c r="F155" s="30"/>
      <c r="G155" s="30"/>
      <c r="H155" s="30"/>
      <c r="I155" s="30"/>
      <c r="J155" s="70"/>
      <c r="K155" s="7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5.75" customHeight="1" x14ac:dyDescent="0.2">
      <c r="A156" s="27"/>
      <c r="B156" s="32"/>
      <c r="C156" s="28"/>
      <c r="D156" s="29"/>
      <c r="E156" s="73"/>
      <c r="F156" s="30"/>
      <c r="G156" s="30"/>
      <c r="H156" s="30"/>
      <c r="I156" s="30"/>
      <c r="J156" s="70"/>
      <c r="K156" s="7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5.75" customHeight="1" x14ac:dyDescent="0.2">
      <c r="A157" s="27"/>
      <c r="B157" s="32"/>
      <c r="C157" s="28"/>
      <c r="D157" s="29"/>
      <c r="E157" s="73"/>
      <c r="F157" s="30"/>
      <c r="G157" s="30"/>
      <c r="H157" s="30"/>
      <c r="I157" s="30"/>
      <c r="J157" s="70"/>
      <c r="K157" s="7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5.75" customHeight="1" x14ac:dyDescent="0.2">
      <c r="A158" s="27"/>
      <c r="B158" s="32"/>
      <c r="C158" s="28"/>
      <c r="D158" s="29"/>
      <c r="E158" s="73"/>
      <c r="F158" s="30"/>
      <c r="G158" s="30"/>
      <c r="H158" s="30"/>
      <c r="I158" s="30"/>
      <c r="J158" s="70"/>
      <c r="K158" s="7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5.75" customHeight="1" x14ac:dyDescent="0.2">
      <c r="A159" s="27"/>
      <c r="B159" s="32"/>
      <c r="C159" s="28"/>
      <c r="D159" s="29"/>
      <c r="E159" s="73"/>
      <c r="F159" s="30"/>
      <c r="G159" s="30"/>
      <c r="H159" s="30"/>
      <c r="I159" s="30"/>
      <c r="J159" s="70"/>
      <c r="K159" s="7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5.75" customHeight="1" x14ac:dyDescent="0.2">
      <c r="A160" s="27"/>
      <c r="B160" s="32"/>
      <c r="C160" s="28"/>
      <c r="D160" s="29"/>
      <c r="E160" s="73"/>
      <c r="F160" s="30"/>
      <c r="G160" s="30"/>
      <c r="H160" s="30"/>
      <c r="I160" s="30"/>
      <c r="J160" s="70"/>
      <c r="K160" s="7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5.75" customHeight="1" x14ac:dyDescent="0.2">
      <c r="A161" s="27"/>
      <c r="B161" s="32"/>
      <c r="C161" s="28"/>
      <c r="D161" s="29"/>
      <c r="E161" s="73"/>
      <c r="F161" s="30"/>
      <c r="G161" s="30"/>
      <c r="H161" s="30"/>
      <c r="I161" s="30"/>
      <c r="J161" s="70"/>
      <c r="K161" s="7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5.75" customHeight="1" x14ac:dyDescent="0.2">
      <c r="A162" s="27"/>
      <c r="B162" s="32"/>
      <c r="C162" s="28"/>
      <c r="D162" s="29"/>
      <c r="E162" s="73"/>
      <c r="F162" s="30"/>
      <c r="G162" s="30"/>
      <c r="H162" s="30"/>
      <c r="I162" s="30"/>
      <c r="J162" s="70"/>
      <c r="K162" s="7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5.75" customHeight="1" x14ac:dyDescent="0.2">
      <c r="A163" s="27"/>
      <c r="B163" s="32"/>
      <c r="C163" s="28"/>
      <c r="D163" s="29"/>
      <c r="E163" s="73"/>
      <c r="F163" s="30"/>
      <c r="G163" s="30"/>
      <c r="H163" s="30"/>
      <c r="I163" s="30"/>
      <c r="J163" s="70"/>
      <c r="K163" s="7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 x14ac:dyDescent="0.2">
      <c r="A164" s="27"/>
      <c r="B164" s="32"/>
      <c r="C164" s="28"/>
      <c r="D164" s="29"/>
      <c r="E164" s="73"/>
      <c r="F164" s="30"/>
      <c r="G164" s="30"/>
      <c r="H164" s="30"/>
      <c r="I164" s="30"/>
      <c r="J164" s="70"/>
      <c r="K164" s="7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5.75" customHeight="1" x14ac:dyDescent="0.2">
      <c r="A165" s="27"/>
      <c r="B165" s="32"/>
      <c r="C165" s="28"/>
      <c r="D165" s="29"/>
      <c r="E165" s="73"/>
      <c r="F165" s="30"/>
      <c r="G165" s="30"/>
      <c r="H165" s="30"/>
      <c r="I165" s="30"/>
      <c r="J165" s="70"/>
      <c r="K165" s="7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5.75" customHeight="1" x14ac:dyDescent="0.2">
      <c r="A166" s="27"/>
      <c r="B166" s="32"/>
      <c r="C166" s="28"/>
      <c r="D166" s="29"/>
      <c r="E166" s="73"/>
      <c r="F166" s="30"/>
      <c r="G166" s="30"/>
      <c r="H166" s="30"/>
      <c r="I166" s="30"/>
      <c r="J166" s="70"/>
      <c r="K166" s="7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5.75" customHeight="1" x14ac:dyDescent="0.2">
      <c r="A167" s="27"/>
      <c r="B167" s="32"/>
      <c r="C167" s="28"/>
      <c r="D167" s="29"/>
      <c r="E167" s="73"/>
      <c r="F167" s="30"/>
      <c r="G167" s="30"/>
      <c r="H167" s="30"/>
      <c r="I167" s="30"/>
      <c r="J167" s="70"/>
      <c r="K167" s="7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5.75" customHeight="1" x14ac:dyDescent="0.2">
      <c r="A168" s="27"/>
      <c r="B168" s="32"/>
      <c r="C168" s="28"/>
      <c r="D168" s="29"/>
      <c r="E168" s="73"/>
      <c r="F168" s="30"/>
      <c r="G168" s="30"/>
      <c r="H168" s="30"/>
      <c r="I168" s="30"/>
      <c r="J168" s="70"/>
      <c r="K168" s="7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5.75" customHeight="1" x14ac:dyDescent="0.2">
      <c r="A169" s="27"/>
      <c r="B169" s="32"/>
      <c r="C169" s="28"/>
      <c r="D169" s="29"/>
      <c r="E169" s="73"/>
      <c r="F169" s="30"/>
      <c r="G169" s="30"/>
      <c r="H169" s="30"/>
      <c r="I169" s="30"/>
      <c r="J169" s="70"/>
      <c r="K169" s="7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5.75" customHeight="1" x14ac:dyDescent="0.2">
      <c r="A170" s="27"/>
      <c r="B170" s="32"/>
      <c r="C170" s="28"/>
      <c r="D170" s="29"/>
      <c r="E170" s="73"/>
      <c r="F170" s="30"/>
      <c r="G170" s="30"/>
      <c r="H170" s="30"/>
      <c r="I170" s="30"/>
      <c r="J170" s="70"/>
      <c r="K170" s="7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5.75" customHeight="1" x14ac:dyDescent="0.2">
      <c r="A171" s="27"/>
      <c r="B171" s="32"/>
      <c r="C171" s="28"/>
      <c r="D171" s="29"/>
      <c r="E171" s="73"/>
      <c r="F171" s="30"/>
      <c r="G171" s="30"/>
      <c r="H171" s="30"/>
      <c r="I171" s="30"/>
      <c r="J171" s="70"/>
      <c r="K171" s="7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5.75" customHeight="1" x14ac:dyDescent="0.2">
      <c r="A172" s="27"/>
      <c r="B172" s="32"/>
      <c r="C172" s="28"/>
      <c r="D172" s="29"/>
      <c r="E172" s="73"/>
      <c r="F172" s="30"/>
      <c r="G172" s="30"/>
      <c r="H172" s="30"/>
      <c r="I172" s="30"/>
      <c r="J172" s="70"/>
      <c r="K172" s="7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5.75" customHeight="1" x14ac:dyDescent="0.2">
      <c r="A173" s="27"/>
      <c r="B173" s="32"/>
      <c r="C173" s="28"/>
      <c r="D173" s="29"/>
      <c r="E173" s="73"/>
      <c r="F173" s="30"/>
      <c r="G173" s="30"/>
      <c r="H173" s="30"/>
      <c r="I173" s="30"/>
      <c r="J173" s="70"/>
      <c r="K173" s="7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5.75" customHeight="1" x14ac:dyDescent="0.2">
      <c r="A174" s="27"/>
      <c r="B174" s="32"/>
      <c r="C174" s="28"/>
      <c r="D174" s="29"/>
      <c r="E174" s="73"/>
      <c r="F174" s="30"/>
      <c r="G174" s="30"/>
      <c r="H174" s="30"/>
      <c r="I174" s="30"/>
      <c r="J174" s="70"/>
      <c r="K174" s="7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5.75" customHeight="1" x14ac:dyDescent="0.2">
      <c r="A175" s="27"/>
      <c r="B175" s="32"/>
      <c r="C175" s="28"/>
      <c r="D175" s="29"/>
      <c r="E175" s="73"/>
      <c r="F175" s="30"/>
      <c r="G175" s="30"/>
      <c r="H175" s="30"/>
      <c r="I175" s="30"/>
      <c r="J175" s="70"/>
      <c r="K175" s="7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5.75" customHeight="1" x14ac:dyDescent="0.2">
      <c r="A176" s="27"/>
      <c r="B176" s="32"/>
      <c r="C176" s="28"/>
      <c r="D176" s="29"/>
      <c r="E176" s="73"/>
      <c r="F176" s="30"/>
      <c r="G176" s="30"/>
      <c r="H176" s="30"/>
      <c r="I176" s="30"/>
      <c r="J176" s="70"/>
      <c r="K176" s="7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5.75" customHeight="1" x14ac:dyDescent="0.2">
      <c r="A177" s="27"/>
      <c r="B177" s="32"/>
      <c r="C177" s="28"/>
      <c r="D177" s="29"/>
      <c r="E177" s="73"/>
      <c r="F177" s="30"/>
      <c r="G177" s="30"/>
      <c r="H177" s="30"/>
      <c r="I177" s="30"/>
      <c r="J177" s="70"/>
      <c r="K177" s="7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5.75" customHeight="1" x14ac:dyDescent="0.2">
      <c r="A178" s="27"/>
      <c r="B178" s="32"/>
      <c r="C178" s="28"/>
      <c r="D178" s="29"/>
      <c r="E178" s="73"/>
      <c r="F178" s="30"/>
      <c r="G178" s="30"/>
      <c r="H178" s="30"/>
      <c r="I178" s="30"/>
      <c r="J178" s="70"/>
      <c r="K178" s="7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5.75" customHeight="1" x14ac:dyDescent="0.2">
      <c r="A179" s="27"/>
      <c r="B179" s="32"/>
      <c r="C179" s="28"/>
      <c r="D179" s="29"/>
      <c r="E179" s="73"/>
      <c r="F179" s="30"/>
      <c r="G179" s="30"/>
      <c r="H179" s="30"/>
      <c r="I179" s="30"/>
      <c r="J179" s="70"/>
      <c r="K179" s="7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 x14ac:dyDescent="0.2">
      <c r="A180" s="27"/>
      <c r="B180" s="32"/>
      <c r="C180" s="28"/>
      <c r="D180" s="29"/>
      <c r="E180" s="73"/>
      <c r="F180" s="30"/>
      <c r="G180" s="30"/>
      <c r="H180" s="30"/>
      <c r="I180" s="30"/>
      <c r="J180" s="70"/>
      <c r="K180" s="7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5.75" customHeight="1" x14ac:dyDescent="0.2">
      <c r="A181" s="27"/>
      <c r="B181" s="32"/>
      <c r="C181" s="28"/>
      <c r="D181" s="29"/>
      <c r="E181" s="73"/>
      <c r="F181" s="30"/>
      <c r="G181" s="30"/>
      <c r="H181" s="30"/>
      <c r="I181" s="30"/>
      <c r="J181" s="70"/>
      <c r="K181" s="7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5.75" customHeight="1" x14ac:dyDescent="0.2">
      <c r="A182" s="27"/>
      <c r="B182" s="32"/>
      <c r="C182" s="28"/>
      <c r="D182" s="29"/>
      <c r="E182" s="73"/>
      <c r="F182" s="30"/>
      <c r="G182" s="30"/>
      <c r="H182" s="30"/>
      <c r="I182" s="30"/>
      <c r="J182" s="70"/>
      <c r="K182" s="7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5.75" customHeight="1" x14ac:dyDescent="0.2">
      <c r="A183" s="27"/>
      <c r="B183" s="32"/>
      <c r="C183" s="28"/>
      <c r="D183" s="29"/>
      <c r="E183" s="73"/>
      <c r="F183" s="30"/>
      <c r="G183" s="30"/>
      <c r="H183" s="30"/>
      <c r="I183" s="30"/>
      <c r="J183" s="70"/>
      <c r="K183" s="7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5.75" customHeight="1" x14ac:dyDescent="0.2">
      <c r="A184" s="27"/>
      <c r="B184" s="32"/>
      <c r="C184" s="28"/>
      <c r="D184" s="29"/>
      <c r="E184" s="73"/>
      <c r="F184" s="30"/>
      <c r="G184" s="30"/>
      <c r="H184" s="30"/>
      <c r="I184" s="30"/>
      <c r="J184" s="70"/>
      <c r="K184" s="7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5.75" customHeight="1" x14ac:dyDescent="0.2">
      <c r="A185" s="27"/>
      <c r="B185" s="32"/>
      <c r="C185" s="28"/>
      <c r="D185" s="29"/>
      <c r="E185" s="73"/>
      <c r="F185" s="30"/>
      <c r="G185" s="30"/>
      <c r="H185" s="30"/>
      <c r="I185" s="30"/>
      <c r="J185" s="70"/>
      <c r="K185" s="7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5.75" customHeight="1" x14ac:dyDescent="0.2">
      <c r="A186" s="27"/>
      <c r="B186" s="32"/>
      <c r="C186" s="28"/>
      <c r="D186" s="29"/>
      <c r="E186" s="73"/>
      <c r="F186" s="30"/>
      <c r="G186" s="30"/>
      <c r="H186" s="30"/>
      <c r="I186" s="30"/>
      <c r="J186" s="70"/>
      <c r="K186" s="7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5.75" customHeight="1" x14ac:dyDescent="0.2">
      <c r="A187" s="27"/>
      <c r="B187" s="32"/>
      <c r="C187" s="28"/>
      <c r="D187" s="29"/>
      <c r="E187" s="73"/>
      <c r="F187" s="30"/>
      <c r="G187" s="30"/>
      <c r="H187" s="30"/>
      <c r="I187" s="30"/>
      <c r="J187" s="70"/>
      <c r="K187" s="7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5.75" customHeight="1" x14ac:dyDescent="0.2">
      <c r="A188" s="27"/>
      <c r="B188" s="32"/>
      <c r="C188" s="28"/>
      <c r="D188" s="29"/>
      <c r="E188" s="73"/>
      <c r="F188" s="30"/>
      <c r="G188" s="30"/>
      <c r="H188" s="30"/>
      <c r="I188" s="30"/>
      <c r="J188" s="70"/>
      <c r="K188" s="7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5.75" customHeight="1" x14ac:dyDescent="0.2">
      <c r="A189" s="27"/>
      <c r="B189" s="32"/>
      <c r="C189" s="28"/>
      <c r="D189" s="29"/>
      <c r="E189" s="73"/>
      <c r="F189" s="30"/>
      <c r="G189" s="30"/>
      <c r="H189" s="30"/>
      <c r="I189" s="30"/>
      <c r="J189" s="70"/>
      <c r="K189" s="7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5.75" customHeight="1" x14ac:dyDescent="0.2">
      <c r="A190" s="27"/>
      <c r="B190" s="32"/>
      <c r="C190" s="28"/>
      <c r="D190" s="29"/>
      <c r="E190" s="73"/>
      <c r="F190" s="30"/>
      <c r="G190" s="30"/>
      <c r="H190" s="30"/>
      <c r="I190" s="30"/>
      <c r="J190" s="70"/>
      <c r="K190" s="7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5.75" customHeight="1" x14ac:dyDescent="0.2">
      <c r="A191" s="27"/>
      <c r="B191" s="32"/>
      <c r="C191" s="28"/>
      <c r="D191" s="29"/>
      <c r="E191" s="73"/>
      <c r="F191" s="30"/>
      <c r="G191" s="30"/>
      <c r="H191" s="30"/>
      <c r="I191" s="30"/>
      <c r="J191" s="70"/>
      <c r="K191" s="7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5.75" customHeight="1" x14ac:dyDescent="0.2">
      <c r="A192" s="27"/>
      <c r="B192" s="32"/>
      <c r="C192" s="28"/>
      <c r="D192" s="29"/>
      <c r="E192" s="73"/>
      <c r="F192" s="30"/>
      <c r="G192" s="30"/>
      <c r="H192" s="30"/>
      <c r="I192" s="30"/>
      <c r="J192" s="70"/>
      <c r="K192" s="7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5.75" customHeight="1" x14ac:dyDescent="0.2">
      <c r="A193" s="27"/>
      <c r="B193" s="32"/>
      <c r="C193" s="28"/>
      <c r="D193" s="29"/>
      <c r="E193" s="73"/>
      <c r="F193" s="30"/>
      <c r="G193" s="30"/>
      <c r="H193" s="30"/>
      <c r="I193" s="30"/>
      <c r="J193" s="70"/>
      <c r="K193" s="7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5.75" customHeight="1" x14ac:dyDescent="0.2">
      <c r="A194" s="27"/>
      <c r="B194" s="32"/>
      <c r="C194" s="28"/>
      <c r="D194" s="29"/>
      <c r="E194" s="73"/>
      <c r="F194" s="30"/>
      <c r="G194" s="30"/>
      <c r="H194" s="30"/>
      <c r="I194" s="30"/>
      <c r="J194" s="70"/>
      <c r="K194" s="7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5.75" customHeight="1" x14ac:dyDescent="0.2">
      <c r="A195" s="27"/>
      <c r="B195" s="32"/>
      <c r="C195" s="28"/>
      <c r="D195" s="29"/>
      <c r="E195" s="73"/>
      <c r="F195" s="30"/>
      <c r="G195" s="30"/>
      <c r="H195" s="30"/>
      <c r="I195" s="30"/>
      <c r="J195" s="70"/>
      <c r="K195" s="7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5.75" customHeight="1" x14ac:dyDescent="0.2">
      <c r="A196" s="27"/>
      <c r="B196" s="32"/>
      <c r="C196" s="28"/>
      <c r="D196" s="29"/>
      <c r="E196" s="73"/>
      <c r="F196" s="30"/>
      <c r="G196" s="30"/>
      <c r="H196" s="30"/>
      <c r="I196" s="30"/>
      <c r="J196" s="70"/>
      <c r="K196" s="7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5.75" customHeight="1" x14ac:dyDescent="0.2">
      <c r="A197" s="27"/>
      <c r="B197" s="32"/>
      <c r="C197" s="28"/>
      <c r="D197" s="29"/>
      <c r="E197" s="73"/>
      <c r="F197" s="30"/>
      <c r="G197" s="30"/>
      <c r="H197" s="30"/>
      <c r="I197" s="30"/>
      <c r="J197" s="70"/>
      <c r="K197" s="7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5.75" customHeight="1" x14ac:dyDescent="0.2">
      <c r="A198" s="27"/>
      <c r="B198" s="32"/>
      <c r="C198" s="28"/>
      <c r="D198" s="29"/>
      <c r="E198" s="73"/>
      <c r="F198" s="30"/>
      <c r="G198" s="30"/>
      <c r="H198" s="30"/>
      <c r="I198" s="30"/>
      <c r="J198" s="70"/>
      <c r="K198" s="7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5.75" customHeight="1" x14ac:dyDescent="0.2">
      <c r="A199" s="27"/>
      <c r="B199" s="32"/>
      <c r="C199" s="28"/>
      <c r="D199" s="29"/>
      <c r="E199" s="73"/>
      <c r="F199" s="30"/>
      <c r="G199" s="30"/>
      <c r="H199" s="30"/>
      <c r="I199" s="30"/>
      <c r="J199" s="70"/>
      <c r="K199" s="7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5.75" customHeight="1" x14ac:dyDescent="0.2">
      <c r="A200" s="27"/>
      <c r="B200" s="32"/>
      <c r="C200" s="28"/>
      <c r="D200" s="29"/>
      <c r="E200" s="73"/>
      <c r="F200" s="30"/>
      <c r="G200" s="30"/>
      <c r="H200" s="30"/>
      <c r="I200" s="30"/>
      <c r="J200" s="70"/>
      <c r="K200" s="7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5.75" customHeight="1" x14ac:dyDescent="0.2">
      <c r="A201" s="27"/>
      <c r="B201" s="32"/>
      <c r="C201" s="28"/>
      <c r="D201" s="29"/>
      <c r="E201" s="73"/>
      <c r="F201" s="30"/>
      <c r="G201" s="30"/>
      <c r="H201" s="30"/>
      <c r="I201" s="30"/>
      <c r="J201" s="70"/>
      <c r="K201" s="7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5.75" customHeight="1" x14ac:dyDescent="0.2">
      <c r="A202" s="27"/>
      <c r="B202" s="32"/>
      <c r="C202" s="28"/>
      <c r="D202" s="29"/>
      <c r="E202" s="73"/>
      <c r="F202" s="30"/>
      <c r="G202" s="30"/>
      <c r="H202" s="30"/>
      <c r="I202" s="30"/>
      <c r="J202" s="70"/>
      <c r="K202" s="7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5.75" customHeight="1" x14ac:dyDescent="0.2">
      <c r="A203" s="27"/>
      <c r="B203" s="32"/>
      <c r="C203" s="28"/>
      <c r="D203" s="29"/>
      <c r="E203" s="73"/>
      <c r="F203" s="30"/>
      <c r="G203" s="30"/>
      <c r="H203" s="30"/>
      <c r="I203" s="30"/>
      <c r="J203" s="70"/>
      <c r="K203" s="7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5.75" customHeight="1" x14ac:dyDescent="0.2">
      <c r="A204" s="27"/>
      <c r="B204" s="32"/>
      <c r="C204" s="28"/>
      <c r="D204" s="29"/>
      <c r="E204" s="73"/>
      <c r="F204" s="30"/>
      <c r="G204" s="30"/>
      <c r="H204" s="30"/>
      <c r="I204" s="30"/>
      <c r="J204" s="70"/>
      <c r="K204" s="7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5.75" customHeight="1" x14ac:dyDescent="0.2">
      <c r="A205" s="27"/>
      <c r="B205" s="32"/>
      <c r="C205" s="28"/>
      <c r="D205" s="29"/>
      <c r="E205" s="73"/>
      <c r="F205" s="30"/>
      <c r="G205" s="30"/>
      <c r="H205" s="30"/>
      <c r="I205" s="30"/>
      <c r="J205" s="70"/>
      <c r="K205" s="7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5.75" customHeight="1" x14ac:dyDescent="0.2">
      <c r="A206" s="27"/>
      <c r="B206" s="32"/>
      <c r="C206" s="28"/>
      <c r="D206" s="29"/>
      <c r="E206" s="73"/>
      <c r="F206" s="30"/>
      <c r="G206" s="30"/>
      <c r="H206" s="30"/>
      <c r="I206" s="30"/>
      <c r="J206" s="70"/>
      <c r="K206" s="7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5.75" customHeight="1" x14ac:dyDescent="0.2">
      <c r="A207" s="27"/>
      <c r="B207" s="32"/>
      <c r="C207" s="28"/>
      <c r="D207" s="29"/>
      <c r="E207" s="73"/>
      <c r="F207" s="30"/>
      <c r="G207" s="30"/>
      <c r="H207" s="30"/>
      <c r="I207" s="30"/>
      <c r="J207" s="70"/>
      <c r="K207" s="7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5.75" customHeight="1" x14ac:dyDescent="0.2">
      <c r="A208" s="27"/>
      <c r="B208" s="32"/>
      <c r="C208" s="28"/>
      <c r="D208" s="29"/>
      <c r="E208" s="73"/>
      <c r="F208" s="30"/>
      <c r="G208" s="30"/>
      <c r="H208" s="30"/>
      <c r="I208" s="30"/>
      <c r="J208" s="70"/>
      <c r="K208" s="7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5.75" customHeight="1" x14ac:dyDescent="0.2">
      <c r="A209" s="27"/>
      <c r="B209" s="32"/>
      <c r="C209" s="28"/>
      <c r="D209" s="29"/>
      <c r="E209" s="73"/>
      <c r="F209" s="30"/>
      <c r="G209" s="30"/>
      <c r="H209" s="30"/>
      <c r="I209" s="30"/>
      <c r="J209" s="70"/>
      <c r="K209" s="7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5.75" customHeight="1" x14ac:dyDescent="0.2">
      <c r="A210" s="27"/>
      <c r="B210" s="32"/>
      <c r="C210" s="28"/>
      <c r="D210" s="29"/>
      <c r="E210" s="73"/>
      <c r="F210" s="30"/>
      <c r="G210" s="30"/>
      <c r="H210" s="30"/>
      <c r="I210" s="30"/>
      <c r="J210" s="70"/>
      <c r="K210" s="7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5.75" customHeight="1" x14ac:dyDescent="0.2">
      <c r="A211" s="27"/>
      <c r="B211" s="32"/>
      <c r="C211" s="28"/>
      <c r="D211" s="29"/>
      <c r="E211" s="73"/>
      <c r="F211" s="30"/>
      <c r="G211" s="30"/>
      <c r="H211" s="30"/>
      <c r="I211" s="30"/>
      <c r="J211" s="70"/>
      <c r="K211" s="7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5.75" customHeight="1" x14ac:dyDescent="0.2">
      <c r="A212" s="27"/>
      <c r="B212" s="32"/>
      <c r="C212" s="28"/>
      <c r="D212" s="29"/>
      <c r="E212" s="73"/>
      <c r="F212" s="30"/>
      <c r="G212" s="30"/>
      <c r="H212" s="30"/>
      <c r="I212" s="30"/>
      <c r="J212" s="70"/>
      <c r="K212" s="7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5.75" customHeight="1" x14ac:dyDescent="0.2">
      <c r="A213" s="27"/>
      <c r="B213" s="32"/>
      <c r="C213" s="28"/>
      <c r="D213" s="29"/>
      <c r="E213" s="73"/>
      <c r="F213" s="30"/>
      <c r="G213" s="30"/>
      <c r="H213" s="30"/>
      <c r="I213" s="30"/>
      <c r="J213" s="70"/>
      <c r="K213" s="7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1:31" ht="15.75" customHeight="1" x14ac:dyDescent="0.2">
      <c r="A214" s="27"/>
      <c r="B214" s="32"/>
      <c r="C214" s="28"/>
      <c r="D214" s="29"/>
      <c r="E214" s="73"/>
      <c r="F214" s="30"/>
      <c r="G214" s="30"/>
      <c r="H214" s="30"/>
      <c r="I214" s="30"/>
      <c r="J214" s="70"/>
      <c r="K214" s="7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1:31" ht="15.75" customHeight="1" x14ac:dyDescent="0.2">
      <c r="A215" s="27"/>
      <c r="B215" s="32"/>
      <c r="C215" s="28"/>
      <c r="D215" s="29"/>
      <c r="E215" s="73"/>
      <c r="F215" s="30"/>
      <c r="G215" s="30"/>
      <c r="H215" s="30"/>
      <c r="I215" s="30"/>
      <c r="J215" s="70"/>
      <c r="K215" s="7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1:31" ht="15.75" customHeight="1" x14ac:dyDescent="0.2">
      <c r="A216" s="27"/>
      <c r="B216" s="32"/>
      <c r="C216" s="28"/>
      <c r="D216" s="29"/>
      <c r="E216" s="73"/>
      <c r="F216" s="30"/>
      <c r="G216" s="30"/>
      <c r="H216" s="30"/>
      <c r="I216" s="30"/>
      <c r="J216" s="70"/>
      <c r="K216" s="7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1:31" ht="15.75" customHeight="1" x14ac:dyDescent="0.2">
      <c r="A217" s="27"/>
      <c r="B217" s="32"/>
      <c r="C217" s="28"/>
      <c r="D217" s="29"/>
      <c r="E217" s="73"/>
      <c r="F217" s="30"/>
      <c r="G217" s="30"/>
      <c r="H217" s="30"/>
      <c r="I217" s="30"/>
      <c r="J217" s="70"/>
      <c r="K217" s="7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1:31" ht="15.75" customHeight="1" x14ac:dyDescent="0.2">
      <c r="A218" s="27"/>
      <c r="I218" s="30"/>
      <c r="J218" s="70"/>
      <c r="K218" s="7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1:31" ht="15.75" customHeight="1" x14ac:dyDescent="0.2">
      <c r="A219" s="27"/>
      <c r="I219" s="30"/>
      <c r="J219" s="70"/>
      <c r="K219" s="70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1:31" ht="15.75" customHeight="1" x14ac:dyDescent="0.2">
      <c r="A220" s="27"/>
      <c r="I220" s="30"/>
      <c r="J220" s="70"/>
      <c r="K220" s="70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1:31" ht="15.75" customHeight="1" x14ac:dyDescent="0.2"/>
    <row r="222" spans="1:31" ht="15.75" customHeight="1" x14ac:dyDescent="0.2"/>
    <row r="223" spans="1:31" ht="15.75" customHeight="1" x14ac:dyDescent="0.2"/>
    <row r="224" spans="1:31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L1:P1"/>
    <mergeCell ref="R1:V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tabSelected="1" zoomScale="85" zoomScaleNormal="85" workbookViewId="0">
      <selection activeCell="B12" sqref="B12"/>
    </sheetView>
  </sheetViews>
  <sheetFormatPr defaultColWidth="12.7109375" defaultRowHeight="15" customHeight="1" x14ac:dyDescent="0.2"/>
  <cols>
    <col min="1" max="1" width="20.28515625" customWidth="1"/>
    <col min="2" max="2" width="9" customWidth="1"/>
    <col min="3" max="6" width="12.7109375" customWidth="1"/>
  </cols>
  <sheetData>
    <row r="1" spans="1:26" ht="18" x14ac:dyDescent="0.25">
      <c r="A1" s="34" t="s">
        <v>46</v>
      </c>
      <c r="C1" s="34">
        <f>'Project Summary'!B3</f>
        <v>0</v>
      </c>
    </row>
    <row r="2" spans="1:26" ht="12.75" x14ac:dyDescent="0.2">
      <c r="A2" s="3" t="s">
        <v>47</v>
      </c>
      <c r="B2" s="3">
        <f>SUM(Fields!$C:$C)</f>
        <v>0</v>
      </c>
      <c r="C2" s="3" t="s">
        <v>6</v>
      </c>
      <c r="D2" s="35" t="s">
        <v>48</v>
      </c>
    </row>
    <row r="3" spans="1:26" ht="12.75" x14ac:dyDescent="0.2">
      <c r="A3" s="3" t="s">
        <v>49</v>
      </c>
      <c r="B3" s="36" t="e">
        <f>References!B8</f>
        <v>#DIV/0!</v>
      </c>
      <c r="C3" s="3" t="s">
        <v>50</v>
      </c>
      <c r="D3" s="37" t="s">
        <v>51</v>
      </c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3" t="s">
        <v>52</v>
      </c>
      <c r="B4" s="39">
        <f>References!B9</f>
        <v>0</v>
      </c>
      <c r="C4" s="3" t="s">
        <v>53</v>
      </c>
      <c r="D4" s="37" t="s">
        <v>51</v>
      </c>
      <c r="E4" s="3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x14ac:dyDescent="0.2">
      <c r="B5" s="38"/>
      <c r="C5" s="38"/>
      <c r="D5" s="38"/>
      <c r="E5" s="3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">
      <c r="A6" s="2"/>
      <c r="B6" s="81">
        <f>'Project Summary'!B7</f>
        <v>0</v>
      </c>
      <c r="C6" s="82"/>
      <c r="D6" s="83">
        <f>B6+3</f>
        <v>3</v>
      </c>
      <c r="E6" s="82"/>
      <c r="F6" s="83">
        <f>D6+3</f>
        <v>6</v>
      </c>
      <c r="G6" s="82"/>
      <c r="H6" s="83">
        <f>F6+3</f>
        <v>9</v>
      </c>
      <c r="I6" s="82"/>
      <c r="J6" s="83">
        <f>H6+3</f>
        <v>12</v>
      </c>
      <c r="K6" s="82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12.75" x14ac:dyDescent="0.2">
      <c r="A7" s="3" t="s">
        <v>54</v>
      </c>
      <c r="B7" s="76" t="e">
        <f>Measurements!P3</f>
        <v>#DIV/0!</v>
      </c>
      <c r="C7" s="3" t="s">
        <v>50</v>
      </c>
      <c r="D7" s="36" t="e">
        <f>AVERAGEIFS(Measurements!$H:$H,Measurements!$D:$D,D$6,Measurements!$G:$G,"SOC")</f>
        <v>#DIV/0!</v>
      </c>
      <c r="E7" s="3" t="s">
        <v>50</v>
      </c>
      <c r="F7" s="36" t="e">
        <f>AVERAGEIFS(Measurements!$H:$H,Measurements!$D:$D,F$6,Measurements!$G:$G,"SOC")</f>
        <v>#DIV/0!</v>
      </c>
      <c r="G7" s="3" t="s">
        <v>50</v>
      </c>
      <c r="H7" s="36" t="e">
        <f>AVERAGEIFS(Measurements!$H:$H,Measurements!$D:$D,H$6,Measurements!$G:$G,"SOC")</f>
        <v>#DIV/0!</v>
      </c>
      <c r="I7" s="3" t="s">
        <v>50</v>
      </c>
      <c r="J7" s="36" t="e">
        <f>AVERAGEIFS(Measurements!$H:$H,Measurements!$D:$D,J$6,Measurements!$G:$G,"SOC")</f>
        <v>#DIV/0!</v>
      </c>
      <c r="K7" s="3" t="s">
        <v>50</v>
      </c>
    </row>
    <row r="8" spans="1:26" ht="12.75" x14ac:dyDescent="0.2">
      <c r="A8" s="3" t="s">
        <v>55</v>
      </c>
      <c r="B8" s="3" t="e">
        <f>AVERAGEIFS(Measurements!$F:$F,Measurements!$D:$D,B6)</f>
        <v>#DIV/0!</v>
      </c>
      <c r="C8" s="3" t="s">
        <v>56</v>
      </c>
      <c r="D8" s="3" t="e">
        <f>AVERAGEIFS(Measurements!$F:$F,Measurements!$D:$D,D$6)</f>
        <v>#DIV/0!</v>
      </c>
      <c r="E8" s="3" t="s">
        <v>56</v>
      </c>
      <c r="F8" s="3" t="e">
        <f>AVERAGEIFS(Measurements!$F:$F,Measurements!$D:$D,F$6)</f>
        <v>#DIV/0!</v>
      </c>
      <c r="G8" s="3" t="s">
        <v>56</v>
      </c>
      <c r="H8" s="3" t="e">
        <f>AVERAGEIFS(Measurements!$F:$F,Measurements!$D:$D,H$6)</f>
        <v>#DIV/0!</v>
      </c>
      <c r="I8" s="3" t="s">
        <v>56</v>
      </c>
      <c r="J8" s="3" t="e">
        <f>AVERAGEIFS(Measurements!$F:$F,Measurements!$D:$D,J$6)</f>
        <v>#DIV/0!</v>
      </c>
      <c r="K8" s="3" t="s">
        <v>56</v>
      </c>
    </row>
    <row r="9" spans="1:26" ht="12.75" x14ac:dyDescent="0.2">
      <c r="A9" s="3" t="s">
        <v>57</v>
      </c>
      <c r="B9" s="3">
        <v>30</v>
      </c>
      <c r="C9" s="3" t="s">
        <v>56</v>
      </c>
      <c r="D9" s="3">
        <v>30</v>
      </c>
      <c r="E9" s="3" t="s">
        <v>56</v>
      </c>
      <c r="F9" s="3">
        <v>30</v>
      </c>
      <c r="G9" s="3" t="s">
        <v>56</v>
      </c>
      <c r="H9" s="3">
        <v>30</v>
      </c>
      <c r="I9" s="3" t="s">
        <v>56</v>
      </c>
      <c r="J9" s="3">
        <v>30</v>
      </c>
      <c r="K9" s="3" t="s">
        <v>56</v>
      </c>
    </row>
    <row r="10" spans="1:26" ht="12.75" x14ac:dyDescent="0.2">
      <c r="A10" s="3" t="s">
        <v>58</v>
      </c>
      <c r="B10" s="3" t="e">
        <f>VLOOKUP(B$7/10,'calculation factors'!$C$3:$D$770,2,1)</f>
        <v>#DIV/0!</v>
      </c>
      <c r="C10" s="3" t="s">
        <v>59</v>
      </c>
      <c r="D10" s="3" t="e">
        <f>VLOOKUP(D$7/10,'calculation factors'!$C$3:$D$770,2,1)</f>
        <v>#DIV/0!</v>
      </c>
      <c r="E10" s="3" t="s">
        <v>59</v>
      </c>
      <c r="F10" s="3" t="e">
        <f>VLOOKUP(F$7/10,'calculation factors'!$C$3:$D$770,2,1)</f>
        <v>#DIV/0!</v>
      </c>
      <c r="G10" s="3" t="s">
        <v>59</v>
      </c>
      <c r="H10" s="3" t="e">
        <f>VLOOKUP(H$7/10,'calculation factors'!$C$3:$D$770,2,1)</f>
        <v>#DIV/0!</v>
      </c>
      <c r="I10" s="3" t="s">
        <v>59</v>
      </c>
      <c r="J10" s="3" t="e">
        <f>VLOOKUP(J$7/10,'calculation factors'!$C$3:$D$770,2,1)</f>
        <v>#DIV/0!</v>
      </c>
      <c r="K10" s="3" t="s">
        <v>59</v>
      </c>
    </row>
    <row r="11" spans="1:26" ht="12.75" x14ac:dyDescent="0.2">
      <c r="A11" s="3" t="s">
        <v>60</v>
      </c>
      <c r="B11" s="14" t="e">
        <f>B$7*B$9*B$10*'calculation factors'!$B$1/10</f>
        <v>#DIV/0!</v>
      </c>
      <c r="C11" s="3" t="s">
        <v>53</v>
      </c>
      <c r="D11" s="14" t="e">
        <f>D$7*D$9*D$10*'calculation factors'!$B$1/10</f>
        <v>#DIV/0!</v>
      </c>
      <c r="E11" s="3" t="s">
        <v>53</v>
      </c>
      <c r="F11" s="14" t="e">
        <f>F$7*F$9*F$10*'calculation factors'!$B$1/10</f>
        <v>#DIV/0!</v>
      </c>
      <c r="G11" s="3" t="s">
        <v>53</v>
      </c>
      <c r="H11" s="14" t="e">
        <f>H$7*H$9*H$10*'calculation factors'!$B$1/10</f>
        <v>#DIV/0!</v>
      </c>
      <c r="I11" s="3" t="s">
        <v>53</v>
      </c>
      <c r="J11" s="14" t="e">
        <f>J$7*J$9*J$10*'calculation factors'!$B$1/10</f>
        <v>#DIV/0!</v>
      </c>
      <c r="K11" s="3" t="s">
        <v>53</v>
      </c>
    </row>
    <row r="12" spans="1:26" ht="12.75" x14ac:dyDescent="0.2">
      <c r="A12" s="41" t="s">
        <v>61</v>
      </c>
      <c r="B12" s="42" t="e">
        <f>Measurements!V3</f>
        <v>#DIV/0!</v>
      </c>
      <c r="C12" s="41" t="s">
        <v>53</v>
      </c>
      <c r="D12" s="42" t="e">
        <f>AVERAGEIFS(Measurements!$I:$I,Measurements!$D:$D,D$6,Measurements!$G:$G,"agb")</f>
        <v>#DIV/0!</v>
      </c>
      <c r="E12" s="41" t="s">
        <v>53</v>
      </c>
      <c r="F12" s="42" t="e">
        <f>AVERAGEIFS(Measurements!$I:$I,Measurements!$D:$D,F$6,Measurements!$G:$G,"agb")</f>
        <v>#DIV/0!</v>
      </c>
      <c r="G12" s="41" t="s">
        <v>53</v>
      </c>
      <c r="H12" s="42" t="e">
        <f>AVERAGEIFS(Measurements!$I:$I,Measurements!$D:$D,H$6,Measurements!$G:$G,"agb")</f>
        <v>#DIV/0!</v>
      </c>
      <c r="I12" s="41" t="s">
        <v>53</v>
      </c>
      <c r="J12" s="42" t="e">
        <f>AVERAGEIFS(Measurements!$I:$I,Measurements!$D:$D,J$6,Measurements!$G:$G,"agb")</f>
        <v>#DIV/0!</v>
      </c>
      <c r="K12" s="41" t="s">
        <v>53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2.75" x14ac:dyDescent="0.2">
      <c r="A13" s="3" t="s">
        <v>62</v>
      </c>
      <c r="B13" s="14" t="e">
        <f>(B11+B12)*B2</f>
        <v>#DIV/0!</v>
      </c>
      <c r="C13" s="3" t="s">
        <v>63</v>
      </c>
      <c r="D13" s="14" t="e">
        <f>(D11)*$B$2</f>
        <v>#DIV/0!</v>
      </c>
      <c r="E13" s="3" t="s">
        <v>63</v>
      </c>
      <c r="F13" s="14" t="e">
        <f>(F11)*$B$2</f>
        <v>#DIV/0!</v>
      </c>
      <c r="G13" s="3" t="s">
        <v>63</v>
      </c>
      <c r="H13" s="14" t="e">
        <f>(H11+H12)*$B$2</f>
        <v>#DIV/0!</v>
      </c>
      <c r="I13" s="3" t="s">
        <v>63</v>
      </c>
      <c r="J13" s="14" t="e">
        <f>(J11+J12)*$B$2</f>
        <v>#DIV/0!</v>
      </c>
      <c r="K13" s="3" t="s">
        <v>63</v>
      </c>
    </row>
    <row r="14" spans="1:26" ht="12.75" x14ac:dyDescent="0.2">
      <c r="A14" s="3" t="s">
        <v>64</v>
      </c>
      <c r="B14" s="14" t="e">
        <f>($B$2*$B$3*B$9*(VLOOKUP($B$3/10,'calculation factors'!$C$3:$D$770,2,1))*'calculation factors'!$B$1/10)+($B$2*$B$4)</f>
        <v>#DIV/0!</v>
      </c>
      <c r="C14" s="3" t="s">
        <v>63</v>
      </c>
      <c r="D14" s="14" t="e">
        <f>($B$2*$B$3*D$9*(VLOOKUP($B$3/10,'calculation factors'!$C$3:$D$770,2,1))*'calculation factors'!$B$1/10)+($B$2*$B$4)</f>
        <v>#DIV/0!</v>
      </c>
      <c r="E14" s="3" t="s">
        <v>63</v>
      </c>
      <c r="F14" s="14" t="e">
        <f>($B$2*$B$3*F$9*(VLOOKUP($B$3/10,'calculation factors'!$C$3:$D$770,2,1))*'calculation factors'!$B$1/10)+($B$2*$B$4)</f>
        <v>#DIV/0!</v>
      </c>
      <c r="G14" s="3" t="s">
        <v>63</v>
      </c>
      <c r="H14" s="14" t="e">
        <f>($B$2*$B$3*H$9*(VLOOKUP($B$3/10,'calculation factors'!$C$3:$D$770,2,1))*'calculation factors'!$B$1/10)+($B$2*$B$4)</f>
        <v>#DIV/0!</v>
      </c>
      <c r="I14" s="3" t="s">
        <v>63</v>
      </c>
      <c r="J14" s="14" t="e">
        <f>($B$2*$B$3*J$9*(VLOOKUP($B$3/10,'calculation factors'!$C$3:$D$770,2,1))*'calculation factors'!$B$1/10)+($B$2*$B$4)</f>
        <v>#DIV/0!</v>
      </c>
      <c r="K14" s="3" t="s">
        <v>63</v>
      </c>
    </row>
    <row r="15" spans="1:26" ht="12.75" x14ac:dyDescent="0.2">
      <c r="B15" s="14"/>
    </row>
    <row r="16" spans="1:26" ht="12.75" x14ac:dyDescent="0.2">
      <c r="A16" s="1"/>
    </row>
    <row r="17" spans="1:4" ht="12.75" x14ac:dyDescent="0.2">
      <c r="A17" s="1"/>
      <c r="B17" s="44" t="s">
        <v>65</v>
      </c>
      <c r="C17" s="44" t="s">
        <v>66</v>
      </c>
      <c r="D17" s="44" t="s">
        <v>67</v>
      </c>
    </row>
    <row r="18" spans="1:4" ht="12.75" x14ac:dyDescent="0.2">
      <c r="A18" s="44">
        <f>B6</f>
        <v>0</v>
      </c>
      <c r="B18" s="14" t="e">
        <f>B13</f>
        <v>#DIV/0!</v>
      </c>
      <c r="C18" s="14" t="e">
        <f t="shared" ref="C18:C22" si="0">B$13</f>
        <v>#DIV/0!</v>
      </c>
      <c r="D18" s="14" t="e">
        <f t="shared" ref="D18:D22" si="1">B$14</f>
        <v>#DIV/0!</v>
      </c>
    </row>
    <row r="19" spans="1:4" ht="12.75" x14ac:dyDescent="0.2">
      <c r="A19" s="44">
        <f>D6</f>
        <v>3</v>
      </c>
      <c r="B19" s="14" t="e">
        <f>D13</f>
        <v>#DIV/0!</v>
      </c>
      <c r="C19" s="14" t="e">
        <f t="shared" si="0"/>
        <v>#DIV/0!</v>
      </c>
      <c r="D19" s="14" t="e">
        <f t="shared" si="1"/>
        <v>#DIV/0!</v>
      </c>
    </row>
    <row r="20" spans="1:4" ht="12.75" x14ac:dyDescent="0.2">
      <c r="A20" s="44">
        <f>F6</f>
        <v>6</v>
      </c>
      <c r="B20" s="14" t="e">
        <f>F13</f>
        <v>#DIV/0!</v>
      </c>
      <c r="C20" s="14" t="e">
        <f t="shared" si="0"/>
        <v>#DIV/0!</v>
      </c>
      <c r="D20" s="14" t="e">
        <f t="shared" si="1"/>
        <v>#DIV/0!</v>
      </c>
    </row>
    <row r="21" spans="1:4" ht="15.75" customHeight="1" x14ac:dyDescent="0.2">
      <c r="A21" s="44">
        <f>H6</f>
        <v>9</v>
      </c>
      <c r="B21" s="14" t="e">
        <f>H13</f>
        <v>#DIV/0!</v>
      </c>
      <c r="C21" s="14" t="e">
        <f t="shared" si="0"/>
        <v>#DIV/0!</v>
      </c>
      <c r="D21" s="14" t="e">
        <f t="shared" si="1"/>
        <v>#DIV/0!</v>
      </c>
    </row>
    <row r="22" spans="1:4" ht="15.75" customHeight="1" x14ac:dyDescent="0.2">
      <c r="A22" s="44">
        <f>J6</f>
        <v>12</v>
      </c>
      <c r="B22" s="14" t="e">
        <f>J13</f>
        <v>#DIV/0!</v>
      </c>
      <c r="C22" s="14" t="e">
        <f t="shared" si="0"/>
        <v>#DIV/0!</v>
      </c>
      <c r="D22" s="14" t="e">
        <f t="shared" si="1"/>
        <v>#DIV/0!</v>
      </c>
    </row>
    <row r="23" spans="1:4" ht="15.75" customHeight="1" x14ac:dyDescent="0.2">
      <c r="A23" s="44"/>
      <c r="C23" s="14"/>
      <c r="D23" s="14"/>
    </row>
    <row r="24" spans="1:4" ht="15.75" customHeight="1" x14ac:dyDescent="0.2">
      <c r="A24" s="44"/>
      <c r="C24" s="14"/>
      <c r="D24" s="14"/>
    </row>
    <row r="25" spans="1:4" ht="15.75" customHeight="1" x14ac:dyDescent="0.2">
      <c r="A25" s="44"/>
      <c r="C25" s="14"/>
      <c r="D25" s="14"/>
    </row>
    <row r="26" spans="1:4" ht="15.75" customHeight="1" x14ac:dyDescent="0.2"/>
    <row r="27" spans="1:4" ht="15.75" customHeight="1" x14ac:dyDescent="0.2">
      <c r="A27" s="38"/>
    </row>
    <row r="28" spans="1:4" ht="15.75" customHeight="1" x14ac:dyDescent="0.2">
      <c r="A28" s="1"/>
    </row>
    <row r="29" spans="1:4" ht="15.75" customHeight="1" x14ac:dyDescent="0.2">
      <c r="A29" s="1"/>
    </row>
    <row r="30" spans="1:4" ht="15.75" customHeight="1" x14ac:dyDescent="0.2">
      <c r="A30" s="1"/>
    </row>
    <row r="31" spans="1:4" ht="15.75" customHeight="1" x14ac:dyDescent="0.2">
      <c r="A31" s="1"/>
    </row>
    <row r="32" spans="1:4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/>
    <row r="227" spans="1:1" ht="15.75" customHeight="1" x14ac:dyDescent="0.2"/>
    <row r="228" spans="1:1" ht="15.75" customHeight="1" x14ac:dyDescent="0.2"/>
    <row r="229" spans="1:1" ht="15.75" customHeight="1" x14ac:dyDescent="0.2"/>
    <row r="230" spans="1:1" ht="15.75" customHeight="1" x14ac:dyDescent="0.2"/>
    <row r="231" spans="1:1" ht="15.75" customHeight="1" x14ac:dyDescent="0.2"/>
    <row r="232" spans="1:1" ht="15.75" customHeight="1" x14ac:dyDescent="0.2"/>
    <row r="233" spans="1:1" ht="15.75" customHeight="1" x14ac:dyDescent="0.2"/>
    <row r="234" spans="1:1" ht="15.75" customHeight="1" x14ac:dyDescent="0.2"/>
    <row r="235" spans="1:1" ht="15.75" customHeight="1" x14ac:dyDescent="0.2"/>
    <row r="236" spans="1:1" ht="15.75" customHeight="1" x14ac:dyDescent="0.2"/>
    <row r="237" spans="1:1" ht="15.75" customHeight="1" x14ac:dyDescent="0.2"/>
    <row r="238" spans="1:1" ht="15.75" customHeight="1" x14ac:dyDescent="0.2"/>
    <row r="239" spans="1:1" ht="15.75" customHeight="1" x14ac:dyDescent="0.2"/>
    <row r="240" spans="1:1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6:C6"/>
    <mergeCell ref="D6:E6"/>
    <mergeCell ref="F6:G6"/>
    <mergeCell ref="H6:I6"/>
    <mergeCell ref="J6:K6"/>
  </mergeCells>
  <hyperlinks>
    <hyperlink ref="D2" location="Fields!A1" display="Fields tab" xr:uid="{00000000-0004-0000-0300-000000000000}"/>
    <hyperlink ref="D3" location="References!A1" display="References tab" xr:uid="{00000000-0004-0000-0300-000001000000}"/>
    <hyperlink ref="D4" location="References!A1" display="References tab" xr:uid="{00000000-0004-0000-0300-000002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I997"/>
  <sheetViews>
    <sheetView workbookViewId="0">
      <selection activeCell="A3" sqref="A3"/>
    </sheetView>
  </sheetViews>
  <sheetFormatPr defaultColWidth="12.7109375" defaultRowHeight="15" customHeight="1" x14ac:dyDescent="0.2"/>
  <cols>
    <col min="1" max="1" width="28.7109375" customWidth="1"/>
    <col min="2" max="2" width="11.42578125" customWidth="1"/>
    <col min="3" max="6" width="12.7109375" customWidth="1"/>
    <col min="7" max="7" width="9" customWidth="1"/>
  </cols>
  <sheetData>
    <row r="1" spans="1:35" ht="15.75" customHeight="1" x14ac:dyDescent="0.2">
      <c r="A1" s="1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</row>
    <row r="2" spans="1:35" ht="15.75" customHeight="1" x14ac:dyDescent="0.2">
      <c r="A2" s="1" t="s">
        <v>69</v>
      </c>
      <c r="B2" s="1" t="s">
        <v>70</v>
      </c>
      <c r="C2" s="1" t="s">
        <v>71</v>
      </c>
      <c r="D2" s="3" t="s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5" ht="15.75" customHeight="1" x14ac:dyDescent="0.2">
      <c r="A3" s="3" t="s">
        <v>72</v>
      </c>
      <c r="B3" s="45" t="s">
        <v>73</v>
      </c>
      <c r="C3" s="46" t="s">
        <v>74</v>
      </c>
      <c r="D3" s="3" t="s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5" ht="15.75" customHeight="1" x14ac:dyDescent="0.2">
      <c r="A4" s="3" t="s">
        <v>45</v>
      </c>
      <c r="B4" s="3" t="s">
        <v>76</v>
      </c>
      <c r="C4" s="4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35" ht="15.75" customHeight="1" x14ac:dyDescent="0.2">
      <c r="A5" s="3" t="s">
        <v>77</v>
      </c>
      <c r="B5" s="3" t="s">
        <v>78</v>
      </c>
      <c r="C5" s="47" t="s">
        <v>79</v>
      </c>
      <c r="D5" s="3" t="s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5" ht="15.75" customHeight="1" x14ac:dyDescent="0.2">
      <c r="A6" s="3"/>
      <c r="B6" s="3"/>
      <c r="C6" s="4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35" ht="15.75" customHeight="1" x14ac:dyDescent="0.2">
      <c r="A7" s="1" t="s">
        <v>81</v>
      </c>
      <c r="B7" s="3"/>
      <c r="C7" s="4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35" ht="15.75" customHeight="1" x14ac:dyDescent="0.25">
      <c r="A8" s="49" t="s">
        <v>82</v>
      </c>
      <c r="B8" s="49" t="e">
        <f>AVERAGEIFS(Measurements!$H:$H,Measurements!G:G,"REF")</f>
        <v>#DIV/0!</v>
      </c>
      <c r="C8" s="49" t="s">
        <v>83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</row>
    <row r="9" spans="1:35" ht="15.75" customHeight="1" x14ac:dyDescent="0.25">
      <c r="A9" s="49" t="s">
        <v>84</v>
      </c>
      <c r="B9" s="49">
        <v>0</v>
      </c>
      <c r="C9" s="50" t="s">
        <v>53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</row>
    <row r="10" spans="1:35" ht="15.75" customHeight="1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</row>
    <row r="11" spans="1:35" ht="15.7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spans="1:35" ht="15.7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35" ht="15.75" customHeight="1" x14ac:dyDescent="0.25">
      <c r="A13" s="51"/>
      <c r="B13" s="51"/>
      <c r="C13" s="51"/>
      <c r="D13" s="51"/>
      <c r="E13" s="52"/>
      <c r="F13" s="53"/>
      <c r="G13" s="52"/>
      <c r="H13" s="52"/>
      <c r="I13" s="49"/>
      <c r="J13" s="51"/>
      <c r="K13" s="51"/>
      <c r="L13" s="51"/>
      <c r="M13" s="51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35" ht="15.75" customHeight="1" x14ac:dyDescent="0.25">
      <c r="A14" s="51"/>
      <c r="B14" s="51"/>
      <c r="C14" s="51"/>
      <c r="D14" s="51"/>
      <c r="E14" s="52"/>
      <c r="G14" s="49"/>
      <c r="H14" s="49"/>
      <c r="I14" s="49"/>
      <c r="J14" s="51"/>
      <c r="K14" s="51"/>
      <c r="L14" s="51"/>
      <c r="M14" s="5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35" ht="15.75" customHeight="1" x14ac:dyDescent="0.25">
      <c r="A15" s="54"/>
      <c r="B15" s="54"/>
      <c r="C15" s="51"/>
      <c r="D15" s="51"/>
      <c r="E15" s="52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spans="1:35" ht="15.75" customHeight="1" x14ac:dyDescent="0.25">
      <c r="A16" s="54"/>
      <c r="B16" s="54"/>
      <c r="C16" s="51"/>
      <c r="D16" s="51"/>
      <c r="E16" s="52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1:29" ht="15.75" customHeight="1" x14ac:dyDescent="0.25">
      <c r="A17" s="54"/>
      <c r="B17" s="54"/>
      <c r="C17" s="51"/>
      <c r="D17" s="51"/>
      <c r="E17" s="52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spans="1:29" ht="15.75" customHeight="1" x14ac:dyDescent="0.25">
      <c r="A18" s="54"/>
      <c r="B18" s="54"/>
      <c r="C18" s="51"/>
      <c r="D18" s="51"/>
      <c r="E18" s="52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spans="1:29" ht="15.75" customHeight="1" x14ac:dyDescent="0.25">
      <c r="A19" s="54"/>
      <c r="B19" s="54"/>
      <c r="C19" s="51"/>
      <c r="D19" s="51"/>
      <c r="E19" s="52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spans="1:29" ht="15.75" customHeight="1" x14ac:dyDescent="0.25">
      <c r="A20" s="54"/>
      <c r="B20" s="54"/>
      <c r="C20" s="51"/>
      <c r="D20" s="51"/>
      <c r="E20" s="52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 ht="15.75" customHeight="1" x14ac:dyDescent="0.25">
      <c r="A21" s="54"/>
      <c r="B21" s="54"/>
      <c r="C21" s="51"/>
      <c r="D21" s="51"/>
      <c r="E21" s="52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spans="1:29" ht="15.75" customHeight="1" x14ac:dyDescent="0.25">
      <c r="A22" s="54"/>
      <c r="B22" s="54"/>
      <c r="C22" s="51"/>
      <c r="D22" s="51"/>
      <c r="E22" s="5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</row>
    <row r="23" spans="1:29" ht="15.75" customHeight="1" x14ac:dyDescent="0.25">
      <c r="A23" s="54"/>
      <c r="B23" s="54"/>
      <c r="C23" s="51"/>
      <c r="D23" s="51"/>
      <c r="E23" s="52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spans="1:29" ht="15.75" customHeight="1" x14ac:dyDescent="0.25">
      <c r="A24" s="54"/>
      <c r="B24" s="54"/>
      <c r="C24" s="51"/>
      <c r="D24" s="51"/>
      <c r="E24" s="52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ht="15.75" customHeight="1" x14ac:dyDescent="0.25">
      <c r="A25" s="54"/>
      <c r="B25" s="54"/>
      <c r="C25" s="51"/>
      <c r="D25" s="51"/>
      <c r="E25" s="52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1:29" ht="15.75" customHeight="1" x14ac:dyDescent="0.25">
      <c r="A26" s="54"/>
      <c r="B26" s="54"/>
      <c r="C26" s="51"/>
      <c r="D26" s="51"/>
      <c r="E26" s="52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7" spans="1:29" ht="15.75" customHeight="1" x14ac:dyDescent="0.25">
      <c r="A27" s="54"/>
      <c r="B27" s="54"/>
      <c r="C27" s="51"/>
      <c r="D27" s="51"/>
      <c r="E27" s="52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spans="1:29" ht="15.75" customHeight="1" x14ac:dyDescent="0.25">
      <c r="A28" s="54"/>
      <c r="B28" s="54"/>
      <c r="C28" s="51"/>
      <c r="D28" s="51"/>
      <c r="E28" s="52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29" ht="15.75" customHeight="1" x14ac:dyDescent="0.25">
      <c r="A29" s="54"/>
      <c r="B29" s="54"/>
      <c r="C29" s="51"/>
      <c r="D29" s="51"/>
      <c r="E29" s="52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15.75" customHeight="1" x14ac:dyDescent="0.25">
      <c r="A30" s="54"/>
      <c r="B30" s="54"/>
      <c r="C30" s="51"/>
      <c r="D30" s="51"/>
      <c r="E30" s="52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spans="1:29" ht="15.75" customHeight="1" x14ac:dyDescent="0.25">
      <c r="A31" s="54"/>
      <c r="B31" s="54"/>
      <c r="C31" s="51"/>
      <c r="D31" s="51"/>
      <c r="E31" s="52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ht="15.75" customHeight="1" x14ac:dyDescent="0.25">
      <c r="A32" s="54"/>
      <c r="B32" s="54"/>
      <c r="C32" s="51"/>
      <c r="D32" s="51"/>
      <c r="E32" s="52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spans="1:29" ht="15.75" customHeight="1" x14ac:dyDescent="0.25">
      <c r="A33" s="54"/>
      <c r="B33" s="54"/>
      <c r="C33" s="51"/>
      <c r="D33" s="51"/>
      <c r="E33" s="52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spans="1:29" ht="15.75" customHeight="1" x14ac:dyDescent="0.25">
      <c r="A34" s="54"/>
      <c r="B34" s="54"/>
      <c r="C34" s="51"/>
      <c r="D34" s="51"/>
      <c r="E34" s="52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spans="1:29" ht="15.75" customHeight="1" x14ac:dyDescent="0.25">
      <c r="A35" s="54"/>
      <c r="B35" s="54"/>
      <c r="C35" s="51"/>
      <c r="D35" s="51"/>
      <c r="E35" s="52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spans="1:29" ht="15.75" customHeight="1" x14ac:dyDescent="0.25">
      <c r="A36" s="54"/>
      <c r="B36" s="54"/>
      <c r="C36" s="51"/>
      <c r="D36" s="51"/>
      <c r="E36" s="52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7" spans="1:29" ht="15.75" customHeight="1" x14ac:dyDescent="0.25">
      <c r="A37" s="54"/>
      <c r="B37" s="54"/>
      <c r="C37" s="51"/>
      <c r="D37" s="51"/>
      <c r="E37" s="52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spans="1:29" ht="15.75" customHeight="1" x14ac:dyDescent="0.25">
      <c r="A38" s="54"/>
      <c r="B38" s="54"/>
      <c r="C38" s="51"/>
      <c r="D38" s="51"/>
      <c r="E38" s="52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spans="1:29" ht="15.75" customHeight="1" x14ac:dyDescent="0.25">
      <c r="A39" s="54"/>
      <c r="B39" s="54"/>
      <c r="C39" s="51"/>
      <c r="D39" s="51"/>
      <c r="E39" s="52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  <row r="40" spans="1:29" ht="15.75" customHeight="1" x14ac:dyDescent="0.25">
      <c r="A40" s="54"/>
      <c r="B40" s="54"/>
      <c r="C40" s="51"/>
      <c r="D40" s="51"/>
      <c r="E40" s="52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</row>
    <row r="41" spans="1:29" ht="15.75" customHeight="1" x14ac:dyDescent="0.25">
      <c r="A41" s="54"/>
      <c r="B41" s="54"/>
      <c r="C41" s="51"/>
      <c r="D41" s="51"/>
      <c r="E41" s="52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spans="1:29" ht="15.75" customHeight="1" x14ac:dyDescent="0.25">
      <c r="A42" s="54"/>
      <c r="B42" s="54"/>
      <c r="C42" s="51"/>
      <c r="D42" s="51"/>
      <c r="E42" s="52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</row>
    <row r="43" spans="1:29" ht="15.75" customHeight="1" x14ac:dyDescent="0.25">
      <c r="A43" s="54"/>
      <c r="B43" s="54"/>
      <c r="C43" s="51"/>
      <c r="D43" s="51"/>
      <c r="E43" s="52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</row>
    <row r="44" spans="1:29" ht="15.75" customHeight="1" x14ac:dyDescent="0.25">
      <c r="A44" s="54"/>
      <c r="B44" s="54"/>
      <c r="C44" s="51"/>
      <c r="D44" s="51"/>
      <c r="E44" s="52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 spans="1:29" ht="15.75" customHeight="1" x14ac:dyDescent="0.25">
      <c r="A45" s="54"/>
      <c r="B45" s="54"/>
      <c r="C45" s="51"/>
      <c r="D45" s="51"/>
      <c r="E45" s="52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 spans="1:29" ht="15.75" customHeight="1" x14ac:dyDescent="0.25">
      <c r="A46" s="54"/>
      <c r="B46" s="54"/>
      <c r="C46" s="51"/>
      <c r="D46" s="51"/>
      <c r="E46" s="52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 spans="1:29" ht="15.75" customHeight="1" x14ac:dyDescent="0.25">
      <c r="A47" s="54"/>
      <c r="B47" s="54"/>
      <c r="C47" s="51"/>
      <c r="D47" s="51"/>
      <c r="E47" s="52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</row>
    <row r="48" spans="1:29" ht="15.75" customHeight="1" x14ac:dyDescent="0.25">
      <c r="A48" s="54"/>
      <c r="B48" s="54"/>
      <c r="C48" s="51"/>
      <c r="D48" s="51"/>
      <c r="E48" s="52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</row>
    <row r="49" spans="1:29" ht="15.75" customHeight="1" x14ac:dyDescent="0.25">
      <c r="A49" s="54"/>
      <c r="B49" s="54"/>
      <c r="C49" s="51"/>
      <c r="D49" s="51"/>
      <c r="E49" s="52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 spans="1:29" ht="15.75" customHeight="1" x14ac:dyDescent="0.25">
      <c r="A50" s="54"/>
      <c r="B50" s="54"/>
      <c r="C50" s="51"/>
      <c r="D50" s="51"/>
      <c r="E50" s="52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</row>
    <row r="51" spans="1:29" ht="15.75" customHeight="1" x14ac:dyDescent="0.25">
      <c r="A51" s="54"/>
      <c r="B51" s="54"/>
      <c r="C51" s="51"/>
      <c r="D51" s="51"/>
      <c r="E51" s="52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</row>
    <row r="52" spans="1:29" ht="15.75" customHeight="1" x14ac:dyDescent="0.25">
      <c r="A52" s="54"/>
      <c r="B52" s="54"/>
      <c r="C52" s="51"/>
      <c r="D52" s="51"/>
      <c r="E52" s="52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</row>
    <row r="53" spans="1:29" ht="15.75" customHeight="1" x14ac:dyDescent="0.25">
      <c r="A53" s="54"/>
      <c r="B53" s="54"/>
      <c r="C53" s="51"/>
      <c r="D53" s="51"/>
      <c r="E53" s="52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</row>
    <row r="54" spans="1:29" ht="15.75" customHeight="1" x14ac:dyDescent="0.25">
      <c r="A54" s="54"/>
      <c r="B54" s="54"/>
      <c r="C54" s="51"/>
      <c r="D54" s="51"/>
      <c r="E54" s="52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</row>
    <row r="55" spans="1:29" ht="15.75" customHeight="1" x14ac:dyDescent="0.25">
      <c r="A55" s="54"/>
      <c r="B55" s="54"/>
      <c r="C55" s="51"/>
      <c r="D55" s="51"/>
      <c r="E55" s="52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 spans="1:29" ht="15.75" customHeight="1" x14ac:dyDescent="0.25">
      <c r="A56" s="54"/>
      <c r="B56" s="54"/>
      <c r="C56" s="51"/>
      <c r="D56" s="51"/>
      <c r="E56" s="52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 spans="1:29" ht="15.75" customHeight="1" x14ac:dyDescent="0.25">
      <c r="A57" s="54"/>
      <c r="B57" s="54"/>
      <c r="C57" s="51"/>
      <c r="D57" s="51"/>
      <c r="E57" s="52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 spans="1:29" ht="15.75" customHeight="1" x14ac:dyDescent="0.25">
      <c r="A58" s="54"/>
      <c r="B58" s="54"/>
      <c r="C58" s="51"/>
      <c r="D58" s="51"/>
      <c r="E58" s="52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 spans="1:29" ht="15.75" customHeight="1" x14ac:dyDescent="0.25">
      <c r="A59" s="54"/>
      <c r="B59" s="54"/>
      <c r="C59" s="51"/>
      <c r="D59" s="51"/>
      <c r="E59" s="52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 spans="1:29" ht="15.75" customHeight="1" x14ac:dyDescent="0.25">
      <c r="A60" s="54"/>
      <c r="B60" s="54"/>
      <c r="C60" s="51"/>
      <c r="D60" s="51"/>
      <c r="E60" s="52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 spans="1:29" ht="15.75" customHeight="1" x14ac:dyDescent="0.25">
      <c r="A61" s="54"/>
      <c r="B61" s="54"/>
      <c r="C61" s="51"/>
      <c r="D61" s="51"/>
      <c r="E61" s="52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2" spans="1:29" ht="15.75" customHeight="1" x14ac:dyDescent="0.25">
      <c r="A62" s="54"/>
      <c r="B62" s="54"/>
      <c r="C62" s="51"/>
      <c r="D62" s="51"/>
      <c r="E62" s="52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</row>
    <row r="63" spans="1:29" ht="15.75" customHeight="1" x14ac:dyDescent="0.25">
      <c r="A63" s="54"/>
      <c r="B63" s="54"/>
      <c r="C63" s="51"/>
      <c r="D63" s="51"/>
      <c r="E63" s="52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</row>
    <row r="64" spans="1:29" ht="15.75" customHeight="1" x14ac:dyDescent="0.25">
      <c r="A64" s="54"/>
      <c r="B64" s="54"/>
      <c r="C64" s="51"/>
      <c r="D64" s="51"/>
      <c r="E64" s="52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5" spans="1:29" ht="15.75" customHeight="1" x14ac:dyDescent="0.25">
      <c r="A65" s="54"/>
      <c r="B65" s="54"/>
      <c r="C65" s="51"/>
      <c r="D65" s="51"/>
      <c r="E65" s="52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</row>
    <row r="66" spans="1:29" ht="15.75" customHeight="1" x14ac:dyDescent="0.25">
      <c r="A66" s="54"/>
      <c r="B66" s="54"/>
      <c r="C66" s="51"/>
      <c r="D66" s="51"/>
      <c r="E66" s="52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1:29" ht="15.75" customHeight="1" x14ac:dyDescent="0.25">
      <c r="A67" s="54"/>
      <c r="B67" s="54"/>
      <c r="C67" s="51"/>
      <c r="D67" s="51"/>
      <c r="E67" s="52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1:29" ht="15.75" customHeight="1" x14ac:dyDescent="0.25">
      <c r="A68" s="54"/>
      <c r="B68" s="54"/>
      <c r="C68" s="51"/>
      <c r="D68" s="51"/>
      <c r="E68" s="52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1:29" ht="15.75" customHeight="1" x14ac:dyDescent="0.25">
      <c r="A69" s="54"/>
      <c r="B69" s="54"/>
      <c r="C69" s="51"/>
      <c r="D69" s="51"/>
      <c r="E69" s="52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  <row r="70" spans="1:29" ht="15.75" customHeight="1" x14ac:dyDescent="0.25">
      <c r="A70" s="54"/>
      <c r="B70" s="54"/>
      <c r="C70" s="51"/>
      <c r="D70" s="51"/>
      <c r="E70" s="52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</row>
    <row r="71" spans="1:29" ht="15.75" customHeight="1" x14ac:dyDescent="0.25">
      <c r="A71" s="54"/>
      <c r="B71" s="54"/>
      <c r="C71" s="51"/>
      <c r="D71" s="51"/>
      <c r="E71" s="52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  <row r="72" spans="1:29" ht="15.75" customHeight="1" x14ac:dyDescent="0.25">
      <c r="A72" s="54"/>
      <c r="B72" s="54"/>
      <c r="C72" s="51"/>
      <c r="D72" s="51"/>
      <c r="E72" s="52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 spans="1:29" ht="15.75" customHeight="1" x14ac:dyDescent="0.25">
      <c r="A73" s="54"/>
      <c r="B73" s="54"/>
      <c r="C73" s="51"/>
      <c r="D73" s="51"/>
      <c r="E73" s="52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15.75" customHeight="1" x14ac:dyDescent="0.25">
      <c r="A74" s="54"/>
      <c r="B74" s="54"/>
      <c r="C74" s="51"/>
      <c r="D74" s="51"/>
      <c r="E74" s="52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</row>
    <row r="75" spans="1:29" ht="15.75" customHeight="1" x14ac:dyDescent="0.25">
      <c r="A75" s="54"/>
      <c r="B75" s="54"/>
      <c r="C75" s="51"/>
      <c r="D75" s="51"/>
      <c r="E75" s="52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</row>
    <row r="76" spans="1:29" ht="15.75" customHeight="1" x14ac:dyDescent="0.25">
      <c r="A76" s="54"/>
      <c r="B76" s="54"/>
      <c r="C76" s="51"/>
      <c r="D76" s="51"/>
      <c r="E76" s="52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</row>
    <row r="77" spans="1:29" ht="15.75" customHeight="1" x14ac:dyDescent="0.25">
      <c r="A77" s="54"/>
      <c r="B77" s="54"/>
      <c r="C77" s="51"/>
      <c r="D77" s="51"/>
      <c r="E77" s="52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</row>
    <row r="78" spans="1:29" ht="15.75" customHeight="1" x14ac:dyDescent="0.25">
      <c r="A78" s="54"/>
      <c r="B78" s="54"/>
      <c r="C78" s="51"/>
      <c r="D78" s="51"/>
      <c r="E78" s="52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</row>
    <row r="79" spans="1:29" ht="15.75" customHeight="1" x14ac:dyDescent="0.25">
      <c r="A79" s="54"/>
      <c r="B79" s="54"/>
      <c r="C79" s="51"/>
      <c r="D79" s="51"/>
      <c r="E79" s="52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</row>
    <row r="80" spans="1:29" ht="15.75" customHeight="1" x14ac:dyDescent="0.25">
      <c r="A80" s="54"/>
      <c r="B80" s="54"/>
      <c r="C80" s="51"/>
      <c r="D80" s="51"/>
      <c r="E80" s="52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</row>
    <row r="81" spans="1:29" ht="15.75" customHeight="1" x14ac:dyDescent="0.25">
      <c r="A81" s="54"/>
      <c r="B81" s="54"/>
      <c r="C81" s="51"/>
      <c r="D81" s="51"/>
      <c r="E81" s="52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</row>
    <row r="82" spans="1:29" ht="15.75" customHeight="1" x14ac:dyDescent="0.25">
      <c r="A82" s="54"/>
      <c r="B82" s="54"/>
      <c r="C82" s="51"/>
      <c r="D82" s="51"/>
      <c r="E82" s="52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</row>
    <row r="83" spans="1:29" ht="15.75" customHeight="1" x14ac:dyDescent="0.25">
      <c r="A83" s="54"/>
      <c r="B83" s="54"/>
      <c r="C83" s="51"/>
      <c r="D83" s="51"/>
      <c r="E83" s="52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</row>
    <row r="84" spans="1:29" ht="15.75" customHeight="1" x14ac:dyDescent="0.25">
      <c r="A84" s="54"/>
      <c r="B84" s="54"/>
      <c r="C84" s="51"/>
      <c r="D84" s="51"/>
      <c r="E84" s="52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</row>
    <row r="85" spans="1:29" ht="15.75" customHeight="1" x14ac:dyDescent="0.25">
      <c r="A85" s="54"/>
      <c r="B85" s="54"/>
      <c r="C85" s="51"/>
      <c r="D85" s="51"/>
      <c r="E85" s="52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</row>
    <row r="86" spans="1:29" ht="15.75" customHeight="1" x14ac:dyDescent="0.25">
      <c r="A86" s="54"/>
      <c r="B86" s="54"/>
      <c r="C86" s="51"/>
      <c r="D86" s="51"/>
      <c r="E86" s="52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</row>
    <row r="87" spans="1:29" ht="15.75" customHeight="1" x14ac:dyDescent="0.25">
      <c r="A87" s="54"/>
      <c r="B87" s="54"/>
      <c r="C87" s="51"/>
      <c r="D87" s="51"/>
      <c r="E87" s="52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</row>
    <row r="88" spans="1:29" ht="15.75" customHeight="1" x14ac:dyDescent="0.25">
      <c r="A88" s="54"/>
      <c r="B88" s="54"/>
      <c r="C88" s="51"/>
      <c r="D88" s="51"/>
      <c r="E88" s="52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</row>
    <row r="89" spans="1:29" ht="15.75" customHeight="1" x14ac:dyDescent="0.25">
      <c r="A89" s="54"/>
      <c r="B89" s="54"/>
      <c r="C89" s="51"/>
      <c r="D89" s="51"/>
      <c r="E89" s="52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</row>
    <row r="90" spans="1:29" ht="15.75" customHeight="1" x14ac:dyDescent="0.25">
      <c r="A90" s="54"/>
      <c r="B90" s="54"/>
      <c r="C90" s="51"/>
      <c r="D90" s="51"/>
      <c r="E90" s="52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</row>
    <row r="91" spans="1:29" ht="15.75" customHeight="1" x14ac:dyDescent="0.25">
      <c r="A91" s="54"/>
      <c r="B91" s="54"/>
      <c r="C91" s="51"/>
      <c r="D91" s="51"/>
      <c r="E91" s="52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</row>
    <row r="92" spans="1:29" ht="15.75" customHeight="1" x14ac:dyDescent="0.25">
      <c r="A92" s="54"/>
      <c r="B92" s="54"/>
      <c r="C92" s="51"/>
      <c r="D92" s="51"/>
      <c r="E92" s="52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</row>
    <row r="93" spans="1:29" ht="15.75" customHeight="1" x14ac:dyDescent="0.25">
      <c r="A93" s="54"/>
      <c r="B93" s="54"/>
      <c r="C93" s="51"/>
      <c r="D93" s="51"/>
      <c r="E93" s="52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</row>
    <row r="94" spans="1:29" ht="15.75" customHeight="1" x14ac:dyDescent="0.25">
      <c r="A94" s="54"/>
      <c r="B94" s="54"/>
      <c r="C94" s="51"/>
      <c r="D94" s="51"/>
      <c r="E94" s="52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</row>
    <row r="95" spans="1:29" ht="15.75" customHeight="1" x14ac:dyDescent="0.25">
      <c r="A95" s="54"/>
      <c r="B95" s="54"/>
      <c r="C95" s="51"/>
      <c r="D95" s="51"/>
      <c r="E95" s="52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</row>
    <row r="96" spans="1:29" ht="15.75" customHeight="1" x14ac:dyDescent="0.25">
      <c r="A96" s="54"/>
      <c r="B96" s="54"/>
      <c r="C96" s="51"/>
      <c r="D96" s="51"/>
      <c r="E96" s="52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</row>
    <row r="97" spans="1:29" ht="15.75" customHeight="1" x14ac:dyDescent="0.25">
      <c r="A97" s="54"/>
      <c r="B97" s="54"/>
      <c r="C97" s="51"/>
      <c r="D97" s="51"/>
      <c r="E97" s="52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</row>
    <row r="98" spans="1:29" ht="15.75" customHeight="1" x14ac:dyDescent="0.25">
      <c r="A98" s="54"/>
      <c r="B98" s="54"/>
      <c r="C98" s="51"/>
      <c r="D98" s="51"/>
      <c r="E98" s="52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</row>
    <row r="99" spans="1:29" ht="15.75" customHeight="1" x14ac:dyDescent="0.25">
      <c r="A99" s="54"/>
      <c r="B99" s="54"/>
      <c r="C99" s="51"/>
      <c r="D99" s="51"/>
      <c r="E99" s="52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</row>
    <row r="100" spans="1:29" ht="15.75" customHeight="1" x14ac:dyDescent="0.25">
      <c r="A100" s="54"/>
      <c r="B100" s="54"/>
      <c r="C100" s="51"/>
      <c r="D100" s="51"/>
      <c r="E100" s="52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</row>
    <row r="101" spans="1:29" ht="15.75" customHeight="1" x14ac:dyDescent="0.25">
      <c r="A101" s="54"/>
      <c r="B101" s="54"/>
      <c r="C101" s="51"/>
      <c r="D101" s="51"/>
      <c r="E101" s="52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</row>
    <row r="102" spans="1:29" ht="15.75" customHeight="1" x14ac:dyDescent="0.25">
      <c r="A102" s="54"/>
      <c r="B102" s="54"/>
      <c r="C102" s="51"/>
      <c r="D102" s="51"/>
      <c r="E102" s="52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</row>
    <row r="103" spans="1:29" ht="15.75" customHeight="1" x14ac:dyDescent="0.25">
      <c r="A103" s="54"/>
      <c r="B103" s="54"/>
      <c r="C103" s="54"/>
      <c r="D103" s="54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</row>
    <row r="104" spans="1:29" ht="15.75" customHeight="1" x14ac:dyDescent="0.25">
      <c r="A104" s="54"/>
      <c r="B104" s="54"/>
      <c r="C104" s="54"/>
      <c r="D104" s="54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</row>
    <row r="105" spans="1:29" ht="15.75" customHeight="1" x14ac:dyDescent="0.25">
      <c r="A105" s="54"/>
      <c r="B105" s="54"/>
      <c r="C105" s="54"/>
      <c r="D105" s="54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</row>
    <row r="106" spans="1:29" ht="15.75" customHeight="1" x14ac:dyDescent="0.25">
      <c r="A106" s="54"/>
      <c r="B106" s="54"/>
      <c r="C106" s="54"/>
      <c r="D106" s="54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</row>
    <row r="107" spans="1:29" ht="15.75" customHeight="1" x14ac:dyDescent="0.25">
      <c r="A107" s="54"/>
      <c r="B107" s="54"/>
      <c r="C107" s="54"/>
      <c r="D107" s="54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</row>
    <row r="108" spans="1:29" ht="15.75" customHeight="1" x14ac:dyDescent="0.25">
      <c r="A108" s="54"/>
      <c r="B108" s="54"/>
      <c r="C108" s="54"/>
      <c r="D108" s="54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</row>
    <row r="109" spans="1:29" ht="15.75" customHeight="1" x14ac:dyDescent="0.25">
      <c r="A109" s="54"/>
      <c r="B109" s="54"/>
      <c r="C109" s="54"/>
      <c r="D109" s="54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</row>
    <row r="110" spans="1:29" ht="15.75" customHeight="1" x14ac:dyDescent="0.25">
      <c r="A110" s="54"/>
      <c r="B110" s="54"/>
      <c r="C110" s="54"/>
      <c r="D110" s="54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</row>
    <row r="111" spans="1:29" ht="15.75" customHeight="1" x14ac:dyDescent="0.25">
      <c r="A111" s="54"/>
      <c r="B111" s="54"/>
      <c r="C111" s="54"/>
      <c r="D111" s="54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</row>
    <row r="112" spans="1:29" ht="15.75" customHeight="1" x14ac:dyDescent="0.25">
      <c r="A112" s="54"/>
      <c r="B112" s="54"/>
      <c r="C112" s="54"/>
      <c r="D112" s="54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</row>
    <row r="113" spans="1:29" ht="15.75" customHeight="1" x14ac:dyDescent="0.25">
      <c r="A113" s="54"/>
      <c r="B113" s="54"/>
      <c r="C113" s="54"/>
      <c r="D113" s="54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</row>
    <row r="114" spans="1:29" ht="15.75" customHeight="1" x14ac:dyDescent="0.25">
      <c r="A114" s="54"/>
      <c r="B114" s="54"/>
      <c r="C114" s="54"/>
      <c r="D114" s="54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</row>
    <row r="115" spans="1:29" ht="15.75" customHeight="1" x14ac:dyDescent="0.25">
      <c r="A115" s="54"/>
      <c r="B115" s="54"/>
      <c r="C115" s="54"/>
      <c r="D115" s="54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</row>
    <row r="116" spans="1:29" ht="15.75" customHeight="1" x14ac:dyDescent="0.25">
      <c r="A116" s="54"/>
      <c r="B116" s="54"/>
      <c r="C116" s="54"/>
      <c r="D116" s="54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</row>
    <row r="117" spans="1:29" ht="15.75" customHeight="1" x14ac:dyDescent="0.25">
      <c r="A117" s="54"/>
      <c r="B117" s="54"/>
      <c r="C117" s="54"/>
      <c r="D117" s="54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</row>
    <row r="118" spans="1:29" ht="15.75" customHeight="1" x14ac:dyDescent="0.25">
      <c r="A118" s="54"/>
      <c r="B118" s="54"/>
      <c r="C118" s="54"/>
      <c r="D118" s="54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</row>
    <row r="119" spans="1:29" ht="15.75" customHeight="1" x14ac:dyDescent="0.25">
      <c r="A119" s="54"/>
      <c r="B119" s="54"/>
      <c r="C119" s="54"/>
      <c r="D119" s="54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</row>
    <row r="120" spans="1:29" ht="15.75" customHeight="1" x14ac:dyDescent="0.25">
      <c r="A120" s="54"/>
      <c r="B120" s="54"/>
      <c r="C120" s="54"/>
      <c r="D120" s="54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</row>
    <row r="121" spans="1:29" ht="15.75" customHeight="1" x14ac:dyDescent="0.25">
      <c r="A121" s="54"/>
      <c r="B121" s="54"/>
      <c r="C121" s="54"/>
      <c r="D121" s="54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</row>
    <row r="122" spans="1:29" ht="15.75" customHeight="1" x14ac:dyDescent="0.25">
      <c r="A122" s="54"/>
      <c r="B122" s="54"/>
      <c r="C122" s="54"/>
      <c r="D122" s="54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</row>
    <row r="123" spans="1:29" ht="15.75" customHeight="1" x14ac:dyDescent="0.25">
      <c r="A123" s="54"/>
      <c r="B123" s="54"/>
      <c r="C123" s="54"/>
      <c r="D123" s="54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</row>
    <row r="124" spans="1:29" ht="15.75" customHeight="1" x14ac:dyDescent="0.25">
      <c r="A124" s="54"/>
      <c r="B124" s="54"/>
      <c r="C124" s="54"/>
      <c r="D124" s="54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</row>
    <row r="125" spans="1:29" ht="15.75" customHeight="1" x14ac:dyDescent="0.25">
      <c r="A125" s="54"/>
      <c r="B125" s="54"/>
      <c r="C125" s="54"/>
      <c r="D125" s="54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</row>
    <row r="126" spans="1:29" ht="15.75" customHeight="1" x14ac:dyDescent="0.25">
      <c r="A126" s="54"/>
      <c r="B126" s="54"/>
      <c r="C126" s="54"/>
      <c r="D126" s="54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</row>
    <row r="127" spans="1:29" ht="15.75" customHeight="1" x14ac:dyDescent="0.25">
      <c r="A127" s="54"/>
      <c r="B127" s="54"/>
      <c r="C127" s="54"/>
      <c r="D127" s="54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</row>
    <row r="128" spans="1:29" ht="15.75" customHeight="1" x14ac:dyDescent="0.25">
      <c r="A128" s="54"/>
      <c r="B128" s="54"/>
      <c r="C128" s="54"/>
      <c r="D128" s="54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</row>
    <row r="129" spans="1:29" ht="15.75" customHeight="1" x14ac:dyDescent="0.25">
      <c r="A129" s="54"/>
      <c r="B129" s="54"/>
      <c r="C129" s="54"/>
      <c r="D129" s="54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</row>
    <row r="130" spans="1:29" ht="15.75" customHeight="1" x14ac:dyDescent="0.25">
      <c r="A130" s="54"/>
      <c r="B130" s="54"/>
      <c r="C130" s="54"/>
      <c r="D130" s="54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</row>
    <row r="131" spans="1:29" ht="15.75" customHeight="1" x14ac:dyDescent="0.25">
      <c r="A131" s="54"/>
      <c r="B131" s="54"/>
      <c r="C131" s="54"/>
      <c r="D131" s="54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</row>
    <row r="132" spans="1:29" ht="15.75" customHeight="1" x14ac:dyDescent="0.25">
      <c r="A132" s="54"/>
      <c r="B132" s="54"/>
      <c r="C132" s="54"/>
      <c r="D132" s="54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</row>
    <row r="133" spans="1:29" ht="15.75" customHeight="1" x14ac:dyDescent="0.25">
      <c r="A133" s="54"/>
      <c r="B133" s="54"/>
      <c r="C133" s="54"/>
      <c r="D133" s="54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</row>
    <row r="134" spans="1:29" ht="15.75" customHeight="1" x14ac:dyDescent="0.25">
      <c r="A134" s="54"/>
      <c r="B134" s="54"/>
      <c r="C134" s="54"/>
      <c r="D134" s="54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</row>
    <row r="135" spans="1:29" ht="15.75" customHeight="1" x14ac:dyDescent="0.25">
      <c r="A135" s="54"/>
      <c r="B135" s="54"/>
      <c r="C135" s="54"/>
      <c r="D135" s="54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</row>
    <row r="136" spans="1:29" ht="15.75" customHeight="1" x14ac:dyDescent="0.25">
      <c r="A136" s="54"/>
      <c r="B136" s="54"/>
      <c r="C136" s="54"/>
      <c r="D136" s="54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</row>
    <row r="137" spans="1:29" ht="15.75" customHeight="1" x14ac:dyDescent="0.25">
      <c r="A137" s="54"/>
      <c r="B137" s="54"/>
      <c r="C137" s="54"/>
      <c r="D137" s="54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</row>
    <row r="138" spans="1:29" ht="15.75" customHeight="1" x14ac:dyDescent="0.25">
      <c r="A138" s="54"/>
      <c r="B138" s="54"/>
      <c r="C138" s="54"/>
      <c r="D138" s="54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</row>
    <row r="139" spans="1:29" ht="15.75" customHeight="1" x14ac:dyDescent="0.25">
      <c r="A139" s="54"/>
      <c r="B139" s="54"/>
      <c r="C139" s="54"/>
      <c r="D139" s="54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</row>
    <row r="140" spans="1:29" ht="15.75" customHeight="1" x14ac:dyDescent="0.25">
      <c r="A140" s="54"/>
      <c r="B140" s="54"/>
      <c r="C140" s="54"/>
      <c r="D140" s="54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</row>
    <row r="141" spans="1:29" ht="15.75" customHeight="1" x14ac:dyDescent="0.25">
      <c r="A141" s="54"/>
      <c r="B141" s="54"/>
      <c r="C141" s="54"/>
      <c r="D141" s="54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</row>
    <row r="142" spans="1:29" ht="15.75" customHeight="1" x14ac:dyDescent="0.25">
      <c r="A142" s="54"/>
      <c r="B142" s="54"/>
      <c r="C142" s="54"/>
      <c r="D142" s="54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</row>
    <row r="143" spans="1:29" ht="15.75" customHeight="1" x14ac:dyDescent="0.25">
      <c r="A143" s="54"/>
      <c r="B143" s="54"/>
      <c r="C143" s="54"/>
      <c r="D143" s="54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</row>
    <row r="144" spans="1:29" ht="15.75" customHeight="1" x14ac:dyDescent="0.25">
      <c r="A144" s="54"/>
      <c r="B144" s="54"/>
      <c r="C144" s="54"/>
      <c r="D144" s="54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</row>
    <row r="145" spans="1:29" ht="15.75" customHeight="1" x14ac:dyDescent="0.25">
      <c r="A145" s="54"/>
      <c r="B145" s="54"/>
      <c r="C145" s="54"/>
      <c r="D145" s="54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</row>
    <row r="146" spans="1:29" ht="15.75" customHeight="1" x14ac:dyDescent="0.25">
      <c r="A146" s="54"/>
      <c r="B146" s="54"/>
      <c r="C146" s="54"/>
      <c r="D146" s="54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</row>
    <row r="147" spans="1:29" ht="15.75" customHeight="1" x14ac:dyDescent="0.25">
      <c r="A147" s="54"/>
      <c r="B147" s="54"/>
      <c r="C147" s="54"/>
      <c r="D147" s="54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</row>
    <row r="148" spans="1:29" ht="15.75" customHeight="1" x14ac:dyDescent="0.25">
      <c r="A148" s="54"/>
      <c r="B148" s="54"/>
      <c r="C148" s="54"/>
      <c r="D148" s="54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</row>
    <row r="149" spans="1:29" ht="15.75" customHeight="1" x14ac:dyDescent="0.25">
      <c r="A149" s="54"/>
      <c r="B149" s="54"/>
      <c r="C149" s="54"/>
      <c r="D149" s="54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</row>
    <row r="150" spans="1:29" ht="15.75" customHeight="1" x14ac:dyDescent="0.25">
      <c r="A150" s="54"/>
      <c r="B150" s="54"/>
      <c r="C150" s="54"/>
      <c r="D150" s="54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</row>
    <row r="151" spans="1:29" ht="15.75" customHeight="1" x14ac:dyDescent="0.25">
      <c r="A151" s="54"/>
      <c r="B151" s="54"/>
      <c r="C151" s="54"/>
      <c r="D151" s="54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</row>
    <row r="152" spans="1:29" ht="15.75" customHeight="1" x14ac:dyDescent="0.25">
      <c r="A152" s="54"/>
      <c r="B152" s="54"/>
      <c r="C152" s="54"/>
      <c r="D152" s="54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</row>
    <row r="153" spans="1:29" ht="15.75" customHeight="1" x14ac:dyDescent="0.25">
      <c r="A153" s="54"/>
      <c r="B153" s="54"/>
      <c r="C153" s="54"/>
      <c r="D153" s="54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</row>
    <row r="154" spans="1:29" ht="15.75" customHeight="1" x14ac:dyDescent="0.25">
      <c r="A154" s="54"/>
      <c r="B154" s="54"/>
      <c r="C154" s="54"/>
      <c r="D154" s="54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</row>
    <row r="155" spans="1:29" ht="15.75" customHeight="1" x14ac:dyDescent="0.25">
      <c r="A155" s="54"/>
      <c r="B155" s="54"/>
      <c r="C155" s="54"/>
      <c r="D155" s="54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</row>
    <row r="156" spans="1:29" ht="15.75" customHeight="1" x14ac:dyDescent="0.25">
      <c r="A156" s="54"/>
      <c r="B156" s="54"/>
      <c r="C156" s="54"/>
      <c r="D156" s="54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</row>
    <row r="157" spans="1:29" ht="15.75" customHeight="1" x14ac:dyDescent="0.25">
      <c r="A157" s="54"/>
      <c r="B157" s="54"/>
      <c r="C157" s="54"/>
      <c r="D157" s="54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</row>
    <row r="158" spans="1:29" ht="15.75" customHeight="1" x14ac:dyDescent="0.25">
      <c r="A158" s="54"/>
      <c r="B158" s="54"/>
      <c r="C158" s="54"/>
      <c r="D158" s="54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</row>
    <row r="159" spans="1:29" ht="15.75" customHeight="1" x14ac:dyDescent="0.25">
      <c r="A159" s="54"/>
      <c r="B159" s="54"/>
      <c r="C159" s="54"/>
      <c r="D159" s="54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</row>
    <row r="160" spans="1:29" ht="15.75" customHeight="1" x14ac:dyDescent="0.25">
      <c r="A160" s="54"/>
      <c r="B160" s="54"/>
      <c r="C160" s="54"/>
      <c r="D160" s="54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</row>
    <row r="161" spans="1:29" ht="15.75" customHeight="1" x14ac:dyDescent="0.25">
      <c r="A161" s="54"/>
      <c r="B161" s="54"/>
      <c r="C161" s="54"/>
      <c r="D161" s="54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</row>
    <row r="162" spans="1:29" ht="15.75" customHeight="1" x14ac:dyDescent="0.25">
      <c r="A162" s="54"/>
      <c r="B162" s="54"/>
      <c r="C162" s="54"/>
      <c r="D162" s="54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</row>
    <row r="163" spans="1:29" ht="15.75" customHeight="1" x14ac:dyDescent="0.25">
      <c r="A163" s="54"/>
      <c r="B163" s="54"/>
      <c r="C163" s="54"/>
      <c r="D163" s="54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</row>
    <row r="164" spans="1:29" ht="15.75" customHeight="1" x14ac:dyDescent="0.25">
      <c r="A164" s="54"/>
      <c r="B164" s="54"/>
      <c r="C164" s="54"/>
      <c r="D164" s="54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</row>
    <row r="165" spans="1:29" ht="15.75" customHeight="1" x14ac:dyDescent="0.25">
      <c r="A165" s="54"/>
      <c r="B165" s="54"/>
      <c r="C165" s="54"/>
      <c r="D165" s="54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</row>
    <row r="166" spans="1:29" ht="15.75" customHeight="1" x14ac:dyDescent="0.25">
      <c r="A166" s="54"/>
      <c r="B166" s="54"/>
      <c r="C166" s="54"/>
      <c r="D166" s="54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</row>
    <row r="167" spans="1:29" ht="15.75" customHeight="1" x14ac:dyDescent="0.25">
      <c r="A167" s="54"/>
      <c r="B167" s="54"/>
      <c r="C167" s="54"/>
      <c r="D167" s="54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</row>
    <row r="168" spans="1:29" ht="15.75" customHeight="1" x14ac:dyDescent="0.25">
      <c r="A168" s="54"/>
      <c r="B168" s="54"/>
      <c r="C168" s="54"/>
      <c r="D168" s="54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</row>
    <row r="169" spans="1:29" ht="15.75" customHeight="1" x14ac:dyDescent="0.25">
      <c r="A169" s="54"/>
      <c r="B169" s="54"/>
      <c r="C169" s="54"/>
      <c r="D169" s="54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</row>
    <row r="170" spans="1:29" ht="15.75" customHeight="1" x14ac:dyDescent="0.25">
      <c r="A170" s="54"/>
      <c r="B170" s="54"/>
      <c r="C170" s="54"/>
      <c r="D170" s="54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</row>
    <row r="171" spans="1:29" ht="15.75" customHeight="1" x14ac:dyDescent="0.25">
      <c r="A171" s="54"/>
      <c r="B171" s="54"/>
      <c r="C171" s="54"/>
      <c r="D171" s="54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</row>
    <row r="172" spans="1:29" ht="15.75" customHeight="1" x14ac:dyDescent="0.25">
      <c r="A172" s="54"/>
      <c r="B172" s="54"/>
      <c r="C172" s="54"/>
      <c r="D172" s="54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</row>
    <row r="173" spans="1:29" ht="15.75" customHeight="1" x14ac:dyDescent="0.25">
      <c r="A173" s="54"/>
      <c r="B173" s="54"/>
      <c r="C173" s="54"/>
      <c r="D173" s="54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</row>
    <row r="174" spans="1:29" ht="15.75" customHeight="1" x14ac:dyDescent="0.25">
      <c r="A174" s="54"/>
      <c r="B174" s="54"/>
      <c r="C174" s="54"/>
      <c r="D174" s="54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</row>
    <row r="175" spans="1:29" ht="15.75" customHeight="1" x14ac:dyDescent="0.25">
      <c r="A175" s="54"/>
      <c r="B175" s="54"/>
      <c r="C175" s="54"/>
      <c r="D175" s="54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</row>
    <row r="176" spans="1:29" ht="15.75" customHeight="1" x14ac:dyDescent="0.25">
      <c r="A176" s="54"/>
      <c r="B176" s="54"/>
      <c r="C176" s="54"/>
      <c r="D176" s="54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</row>
    <row r="177" spans="1:29" ht="15.75" customHeight="1" x14ac:dyDescent="0.25">
      <c r="A177" s="54"/>
      <c r="B177" s="54"/>
      <c r="C177" s="54"/>
      <c r="D177" s="54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</row>
    <row r="178" spans="1:29" ht="15.75" customHeight="1" x14ac:dyDescent="0.25">
      <c r="A178" s="54"/>
      <c r="B178" s="54"/>
      <c r="C178" s="54"/>
      <c r="D178" s="54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</row>
    <row r="179" spans="1:29" ht="15.75" customHeight="1" x14ac:dyDescent="0.25">
      <c r="A179" s="54"/>
      <c r="B179" s="54"/>
      <c r="C179" s="54"/>
      <c r="D179" s="54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</row>
    <row r="180" spans="1:29" ht="15.75" customHeight="1" x14ac:dyDescent="0.25">
      <c r="A180" s="54"/>
      <c r="B180" s="54"/>
      <c r="C180" s="54"/>
      <c r="D180" s="54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</row>
    <row r="181" spans="1:29" ht="15.75" customHeight="1" x14ac:dyDescent="0.25">
      <c r="A181" s="54"/>
      <c r="B181" s="54"/>
      <c r="C181" s="54"/>
      <c r="D181" s="54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</row>
    <row r="182" spans="1:29" ht="15.75" customHeight="1" x14ac:dyDescent="0.25">
      <c r="A182" s="54"/>
      <c r="B182" s="54"/>
      <c r="C182" s="54"/>
      <c r="D182" s="54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</row>
    <row r="183" spans="1:29" ht="15.75" customHeight="1" x14ac:dyDescent="0.25">
      <c r="A183" s="54"/>
      <c r="B183" s="54"/>
      <c r="C183" s="54"/>
      <c r="D183" s="54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</row>
    <row r="184" spans="1:29" ht="15.75" customHeight="1" x14ac:dyDescent="0.25">
      <c r="A184" s="54"/>
      <c r="B184" s="54"/>
      <c r="C184" s="54"/>
      <c r="D184" s="54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</row>
    <row r="185" spans="1:29" ht="15.75" customHeight="1" x14ac:dyDescent="0.25">
      <c r="A185" s="54"/>
      <c r="B185" s="54"/>
      <c r="C185" s="54"/>
      <c r="D185" s="54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</row>
    <row r="186" spans="1:29" ht="15.75" customHeight="1" x14ac:dyDescent="0.25">
      <c r="A186" s="54"/>
      <c r="B186" s="54"/>
      <c r="C186" s="54"/>
      <c r="D186" s="54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</row>
    <row r="187" spans="1:29" ht="15.75" customHeight="1" x14ac:dyDescent="0.25">
      <c r="A187" s="54"/>
      <c r="B187" s="54"/>
      <c r="C187" s="54"/>
      <c r="D187" s="54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</row>
    <row r="188" spans="1:29" ht="15.75" customHeight="1" x14ac:dyDescent="0.25">
      <c r="A188" s="54"/>
      <c r="B188" s="54"/>
      <c r="C188" s="54"/>
      <c r="D188" s="54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</row>
    <row r="189" spans="1:29" ht="15.75" customHeight="1" x14ac:dyDescent="0.25">
      <c r="A189" s="54"/>
      <c r="B189" s="54"/>
      <c r="C189" s="54"/>
      <c r="D189" s="54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</row>
    <row r="190" spans="1:29" ht="15.75" customHeight="1" x14ac:dyDescent="0.25">
      <c r="A190" s="54"/>
      <c r="B190" s="54"/>
      <c r="C190" s="54"/>
      <c r="D190" s="54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</row>
    <row r="191" spans="1:29" ht="15.75" customHeight="1" x14ac:dyDescent="0.25">
      <c r="A191" s="54"/>
      <c r="B191" s="54"/>
      <c r="C191" s="54"/>
      <c r="D191" s="54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</row>
    <row r="192" spans="1:29" ht="15.75" customHeight="1" x14ac:dyDescent="0.25">
      <c r="A192" s="54"/>
      <c r="B192" s="54"/>
      <c r="C192" s="54"/>
      <c r="D192" s="54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</row>
    <row r="193" spans="1:29" ht="15.75" customHeight="1" x14ac:dyDescent="0.25">
      <c r="A193" s="54"/>
      <c r="B193" s="54"/>
      <c r="C193" s="54"/>
      <c r="D193" s="54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</row>
    <row r="194" spans="1:29" ht="15.75" customHeight="1" x14ac:dyDescent="0.25">
      <c r="A194" s="54"/>
      <c r="B194" s="54"/>
      <c r="C194" s="54"/>
      <c r="D194" s="54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</row>
    <row r="195" spans="1:29" ht="15.75" customHeight="1" x14ac:dyDescent="0.25">
      <c r="A195" s="54"/>
      <c r="B195" s="54"/>
      <c r="C195" s="54"/>
      <c r="D195" s="54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</row>
    <row r="196" spans="1:29" ht="15.75" customHeight="1" x14ac:dyDescent="0.25">
      <c r="A196" s="54"/>
      <c r="B196" s="54"/>
      <c r="C196" s="54"/>
      <c r="D196" s="54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</row>
    <row r="197" spans="1:29" ht="15.75" customHeight="1" x14ac:dyDescent="0.25">
      <c r="A197" s="54"/>
      <c r="B197" s="54"/>
      <c r="C197" s="54"/>
      <c r="D197" s="54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</row>
    <row r="198" spans="1:29" ht="15.75" customHeight="1" x14ac:dyDescent="0.25">
      <c r="A198" s="54"/>
      <c r="B198" s="54"/>
      <c r="C198" s="54"/>
      <c r="D198" s="54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</row>
    <row r="199" spans="1:29" ht="15.75" customHeight="1" x14ac:dyDescent="0.25">
      <c r="A199" s="54"/>
      <c r="B199" s="54"/>
      <c r="C199" s="54"/>
      <c r="D199" s="54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</row>
    <row r="200" spans="1:29" ht="15.75" customHeight="1" x14ac:dyDescent="0.25">
      <c r="A200" s="54"/>
      <c r="B200" s="54"/>
      <c r="C200" s="54"/>
      <c r="D200" s="54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</row>
    <row r="201" spans="1:29" ht="15.75" customHeight="1" x14ac:dyDescent="0.25">
      <c r="A201" s="54"/>
      <c r="B201" s="54"/>
      <c r="C201" s="54"/>
      <c r="D201" s="54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</row>
    <row r="202" spans="1:29" ht="15.75" customHeight="1" x14ac:dyDescent="0.25">
      <c r="A202" s="54"/>
      <c r="B202" s="54"/>
      <c r="C202" s="54"/>
      <c r="D202" s="54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</row>
    <row r="203" spans="1:29" ht="15.75" customHeight="1" x14ac:dyDescent="0.25">
      <c r="A203" s="54"/>
      <c r="B203" s="54"/>
      <c r="C203" s="54"/>
      <c r="D203" s="54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</row>
    <row r="204" spans="1:29" ht="15.75" customHeight="1" x14ac:dyDescent="0.25">
      <c r="A204" s="54"/>
      <c r="B204" s="54"/>
      <c r="C204" s="54"/>
      <c r="D204" s="54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</row>
    <row r="205" spans="1:29" ht="15.75" customHeight="1" x14ac:dyDescent="0.25">
      <c r="A205" s="54"/>
      <c r="B205" s="54"/>
      <c r="C205" s="54"/>
      <c r="D205" s="54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</row>
    <row r="206" spans="1:29" ht="15.75" customHeight="1" x14ac:dyDescent="0.25">
      <c r="A206" s="54"/>
      <c r="B206" s="54"/>
      <c r="C206" s="54"/>
      <c r="D206" s="54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</row>
    <row r="207" spans="1:29" ht="15.75" customHeight="1" x14ac:dyDescent="0.25">
      <c r="A207" s="54"/>
      <c r="B207" s="54"/>
      <c r="C207" s="54"/>
      <c r="D207" s="54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</row>
    <row r="208" spans="1:29" ht="15.75" customHeight="1" x14ac:dyDescent="0.25">
      <c r="A208" s="54"/>
      <c r="B208" s="54"/>
      <c r="C208" s="54"/>
      <c r="D208" s="54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</row>
    <row r="209" spans="1:29" ht="15.75" customHeight="1" x14ac:dyDescent="0.25">
      <c r="A209" s="54"/>
      <c r="B209" s="54"/>
      <c r="C209" s="54"/>
      <c r="D209" s="54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</row>
    <row r="210" spans="1:29" ht="15.75" customHeight="1" x14ac:dyDescent="0.25">
      <c r="A210" s="54"/>
      <c r="B210" s="54"/>
      <c r="C210" s="54"/>
      <c r="D210" s="54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</row>
    <row r="211" spans="1:29" ht="15.75" customHeight="1" x14ac:dyDescent="0.25">
      <c r="A211" s="54"/>
      <c r="B211" s="54"/>
      <c r="C211" s="54"/>
      <c r="D211" s="54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</row>
    <row r="212" spans="1:29" ht="15.75" customHeight="1" x14ac:dyDescent="0.25">
      <c r="A212" s="54"/>
      <c r="B212" s="54"/>
      <c r="C212" s="54"/>
      <c r="D212" s="54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</row>
    <row r="213" spans="1:29" ht="15.75" customHeight="1" x14ac:dyDescent="0.25">
      <c r="A213" s="54"/>
      <c r="B213" s="54"/>
      <c r="C213" s="54"/>
      <c r="D213" s="54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</row>
    <row r="214" spans="1:29" ht="15.75" customHeight="1" x14ac:dyDescent="0.25">
      <c r="A214" s="54"/>
      <c r="B214" s="54"/>
      <c r="C214" s="54"/>
      <c r="D214" s="54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</row>
    <row r="215" spans="1:29" ht="15.75" customHeight="1" x14ac:dyDescent="0.25">
      <c r="A215" s="54"/>
      <c r="B215" s="54"/>
      <c r="C215" s="54"/>
      <c r="D215" s="54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</row>
    <row r="216" spans="1:29" ht="15.75" customHeight="1" x14ac:dyDescent="0.25">
      <c r="A216" s="54"/>
      <c r="B216" s="54"/>
      <c r="C216" s="54"/>
      <c r="D216" s="54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</row>
    <row r="217" spans="1:29" ht="15.75" customHeight="1" x14ac:dyDescent="0.25">
      <c r="A217" s="54"/>
      <c r="B217" s="54"/>
      <c r="C217" s="54"/>
      <c r="D217" s="54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</row>
    <row r="218" spans="1:29" ht="15.75" customHeight="1" x14ac:dyDescent="0.2"/>
    <row r="219" spans="1:29" ht="15.75" customHeight="1" x14ac:dyDescent="0.2"/>
    <row r="220" spans="1:29" ht="15.75" customHeight="1" x14ac:dyDescent="0.2"/>
    <row r="221" spans="1:29" ht="15.75" customHeight="1" x14ac:dyDescent="0.2"/>
    <row r="222" spans="1:29" ht="15.75" customHeight="1" x14ac:dyDescent="0.2"/>
    <row r="223" spans="1:29" ht="15.75" customHeight="1" x14ac:dyDescent="0.2"/>
    <row r="224" spans="1:2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hyperlinks>
    <hyperlink ref="B3" r:id="rId1" xr:uid="{00000000-0004-0000-0400-000000000000}"/>
    <hyperlink ref="C3" r:id="rId2" xr:uid="{00000000-0004-0000-0400-000001000000}"/>
    <hyperlink ref="C5" r:id="rId3" xr:uid="{00000000-0004-0000-0400-000002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>
      <selection activeCell="E22" sqref="E22"/>
    </sheetView>
  </sheetViews>
  <sheetFormatPr defaultColWidth="12.7109375" defaultRowHeight="15" customHeight="1" x14ac:dyDescent="0.2"/>
  <cols>
    <col min="1" max="6" width="12.7109375" customWidth="1"/>
  </cols>
  <sheetData>
    <row r="1" spans="1:26" ht="15.75" customHeight="1" thickBot="1" x14ac:dyDescent="0.25">
      <c r="A1" s="65" t="s">
        <v>85</v>
      </c>
      <c r="B1" s="66">
        <v>3.6666666669999999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5.75" customHeight="1" thickBot="1" x14ac:dyDescent="0.25">
      <c r="A2" s="65" t="s">
        <v>86</v>
      </c>
      <c r="B2" s="65" t="s">
        <v>87</v>
      </c>
      <c r="C2" s="65" t="s">
        <v>88</v>
      </c>
      <c r="D2" s="65" t="s">
        <v>86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5.75" customHeight="1" thickBot="1" x14ac:dyDescent="0.25">
      <c r="A3" s="67">
        <v>1.59</v>
      </c>
      <c r="B3" s="67">
        <v>0.5</v>
      </c>
      <c r="C3" s="67">
        <v>0.25</v>
      </c>
      <c r="D3" s="67">
        <v>1.59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5.75" customHeight="1" thickBot="1" x14ac:dyDescent="0.3">
      <c r="A4" s="68">
        <v>1.583</v>
      </c>
      <c r="B4" s="68">
        <v>0.6</v>
      </c>
      <c r="C4" s="68">
        <v>0.3</v>
      </c>
      <c r="D4" s="68">
        <v>1.583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5.75" customHeight="1" thickBot="1" x14ac:dyDescent="0.3">
      <c r="A5" s="68">
        <v>1.5760000000000001</v>
      </c>
      <c r="B5" s="68">
        <v>0.7</v>
      </c>
      <c r="C5" s="68">
        <v>0.35</v>
      </c>
      <c r="D5" s="68">
        <v>1.5760000000000001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5.75" customHeight="1" thickBot="1" x14ac:dyDescent="0.3">
      <c r="A6" s="68">
        <v>1.569</v>
      </c>
      <c r="B6" s="68">
        <v>0.8</v>
      </c>
      <c r="C6" s="68">
        <v>0.4</v>
      </c>
      <c r="D6" s="68">
        <v>1.569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5.75" customHeight="1" thickBot="1" x14ac:dyDescent="0.3">
      <c r="A7" s="68">
        <v>1.5620000000000001</v>
      </c>
      <c r="B7" s="68">
        <v>0.9</v>
      </c>
      <c r="C7" s="68">
        <v>0.45</v>
      </c>
      <c r="D7" s="68">
        <v>1.5620000000000001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5.75" customHeight="1" thickBot="1" x14ac:dyDescent="0.3">
      <c r="A8" s="68">
        <v>1.5549999999999999</v>
      </c>
      <c r="B8" s="68">
        <v>1</v>
      </c>
      <c r="C8" s="68">
        <v>0.5</v>
      </c>
      <c r="D8" s="68">
        <v>1.5549999999999999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5.75" customHeight="1" thickBot="1" x14ac:dyDescent="0.3">
      <c r="A9" s="68">
        <v>1.548</v>
      </c>
      <c r="B9" s="68">
        <v>1.1000000000000001</v>
      </c>
      <c r="C9" s="68">
        <v>0.55000000000000004</v>
      </c>
      <c r="D9" s="68">
        <v>1.548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5.75" customHeight="1" thickBot="1" x14ac:dyDescent="0.3">
      <c r="A10" s="68">
        <v>1.5409999999999999</v>
      </c>
      <c r="B10" s="68">
        <v>1.2</v>
      </c>
      <c r="C10" s="68">
        <v>0.6</v>
      </c>
      <c r="D10" s="68">
        <v>1.5409999999999999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5.75" customHeight="1" thickBot="1" x14ac:dyDescent="0.3">
      <c r="A11" s="68">
        <v>1.534</v>
      </c>
      <c r="B11" s="68">
        <v>1.3</v>
      </c>
      <c r="C11" s="68">
        <v>0.65</v>
      </c>
      <c r="D11" s="68">
        <v>1.534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5.75" customHeight="1" thickBot="1" x14ac:dyDescent="0.3">
      <c r="A12" s="68">
        <v>1.5269999999999999</v>
      </c>
      <c r="B12" s="68">
        <v>1.4</v>
      </c>
      <c r="C12" s="68">
        <v>0.7</v>
      </c>
      <c r="D12" s="68">
        <v>1.5269999999999999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5.75" customHeight="1" thickBot="1" x14ac:dyDescent="0.25">
      <c r="A13" s="67">
        <v>1.52</v>
      </c>
      <c r="B13" s="67">
        <v>1.5</v>
      </c>
      <c r="C13" s="67">
        <v>0.75</v>
      </c>
      <c r="D13" s="67">
        <v>1.52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5.75" customHeight="1" thickBot="1" x14ac:dyDescent="0.3">
      <c r="A14" s="68">
        <v>1.5129999999999999</v>
      </c>
      <c r="B14" s="68">
        <v>1.6</v>
      </c>
      <c r="C14" s="68">
        <v>0.8</v>
      </c>
      <c r="D14" s="68">
        <v>1.5129999999999999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5.75" customHeight="1" thickBot="1" x14ac:dyDescent="0.3">
      <c r="A15" s="68">
        <v>1.506</v>
      </c>
      <c r="B15" s="68">
        <v>1.7</v>
      </c>
      <c r="C15" s="68">
        <v>0.85</v>
      </c>
      <c r="D15" s="68">
        <v>1.506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5.75" customHeight="1" thickBot="1" x14ac:dyDescent="0.3">
      <c r="A16" s="68">
        <v>1.4990000000000001</v>
      </c>
      <c r="B16" s="68">
        <v>1.8</v>
      </c>
      <c r="C16" s="68">
        <v>0.9</v>
      </c>
      <c r="D16" s="68">
        <v>1.4990000000000001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5.75" customHeight="1" thickBot="1" x14ac:dyDescent="0.3">
      <c r="A17" s="68">
        <v>1.492</v>
      </c>
      <c r="B17" s="68">
        <v>1.9</v>
      </c>
      <c r="C17" s="68">
        <v>0.95</v>
      </c>
      <c r="D17" s="68">
        <v>1.492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5.75" customHeight="1" thickBot="1" x14ac:dyDescent="0.3">
      <c r="A18" s="68">
        <v>1.4850000000000001</v>
      </c>
      <c r="B18" s="68">
        <v>2</v>
      </c>
      <c r="C18" s="68">
        <v>1</v>
      </c>
      <c r="D18" s="68">
        <v>1.4850000000000001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5.75" customHeight="1" thickBot="1" x14ac:dyDescent="0.3">
      <c r="A19" s="68">
        <v>1.478</v>
      </c>
      <c r="B19" s="68">
        <v>2.1</v>
      </c>
      <c r="C19" s="68">
        <v>1.05</v>
      </c>
      <c r="D19" s="68">
        <v>1.478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5.75" customHeight="1" thickBot="1" x14ac:dyDescent="0.3">
      <c r="A20" s="68">
        <v>1.4710000000000001</v>
      </c>
      <c r="B20" s="68">
        <v>2.2000000000000002</v>
      </c>
      <c r="C20" s="68">
        <v>1.1000000000000001</v>
      </c>
      <c r="D20" s="68">
        <v>1.4710000000000001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5.75" customHeight="1" thickBot="1" x14ac:dyDescent="0.3">
      <c r="A21" s="68">
        <v>1.464</v>
      </c>
      <c r="B21" s="68">
        <v>2.2999999999999998</v>
      </c>
      <c r="C21" s="68">
        <v>1.1499999999999999</v>
      </c>
      <c r="D21" s="68">
        <v>1.464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5.75" customHeight="1" thickBot="1" x14ac:dyDescent="0.3">
      <c r="A22" s="68">
        <v>1.4570000000000001</v>
      </c>
      <c r="B22" s="68">
        <v>2.4</v>
      </c>
      <c r="C22" s="68">
        <v>1.2</v>
      </c>
      <c r="D22" s="68">
        <v>1.4570000000000001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5.75" customHeight="1" thickBot="1" x14ac:dyDescent="0.25">
      <c r="A23" s="67">
        <v>1.45</v>
      </c>
      <c r="B23" s="67">
        <v>2.5</v>
      </c>
      <c r="C23" s="67">
        <v>1.25</v>
      </c>
      <c r="D23" s="67">
        <v>1.45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5.75" customHeight="1" thickBot="1" x14ac:dyDescent="0.3">
      <c r="A24" s="68">
        <v>1.444</v>
      </c>
      <c r="B24" s="68">
        <v>2.6</v>
      </c>
      <c r="C24" s="68">
        <v>1.3</v>
      </c>
      <c r="D24" s="68">
        <v>1.444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5.75" customHeight="1" thickBot="1" x14ac:dyDescent="0.3">
      <c r="A25" s="68">
        <v>1.4379999999999999</v>
      </c>
      <c r="B25" s="68">
        <v>2.7</v>
      </c>
      <c r="C25" s="68">
        <v>1.35</v>
      </c>
      <c r="D25" s="68">
        <v>1.4379999999999999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5.75" customHeight="1" thickBot="1" x14ac:dyDescent="0.3">
      <c r="A26" s="68">
        <v>1.4319999999999999</v>
      </c>
      <c r="B26" s="68">
        <v>2.8</v>
      </c>
      <c r="C26" s="68">
        <v>1.4</v>
      </c>
      <c r="D26" s="68">
        <v>1.4319999999999999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5.75" customHeight="1" thickBot="1" x14ac:dyDescent="0.3">
      <c r="A27" s="68">
        <v>1.4259999999999999</v>
      </c>
      <c r="B27" s="68">
        <v>2.9</v>
      </c>
      <c r="C27" s="68">
        <v>1.45</v>
      </c>
      <c r="D27" s="68">
        <v>1.4259999999999999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5.75" customHeight="1" thickBot="1" x14ac:dyDescent="0.3">
      <c r="A28" s="68">
        <v>1.42</v>
      </c>
      <c r="B28" s="68">
        <v>3</v>
      </c>
      <c r="C28" s="68">
        <v>1.5</v>
      </c>
      <c r="D28" s="68">
        <v>1.42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5.75" customHeight="1" thickBot="1" x14ac:dyDescent="0.3">
      <c r="A29" s="68">
        <v>1.4139999999999999</v>
      </c>
      <c r="B29" s="68">
        <v>3.1</v>
      </c>
      <c r="C29" s="68">
        <v>1.55</v>
      </c>
      <c r="D29" s="68">
        <v>1.4139999999999999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5.75" customHeight="1" thickBot="1" x14ac:dyDescent="0.3">
      <c r="A30" s="68">
        <v>1.4079999999999999</v>
      </c>
      <c r="B30" s="68">
        <v>3.2</v>
      </c>
      <c r="C30" s="68">
        <v>1.6</v>
      </c>
      <c r="D30" s="68">
        <v>1.4079999999999999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5.75" customHeight="1" thickBot="1" x14ac:dyDescent="0.3">
      <c r="A31" s="68">
        <v>1.4019999999999999</v>
      </c>
      <c r="B31" s="68">
        <v>3.3</v>
      </c>
      <c r="C31" s="68">
        <v>1.65</v>
      </c>
      <c r="D31" s="68">
        <v>1.4019999999999999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5.75" customHeight="1" thickBot="1" x14ac:dyDescent="0.3">
      <c r="A32" s="68">
        <v>1.3959999999999999</v>
      </c>
      <c r="B32" s="68">
        <v>3.4</v>
      </c>
      <c r="C32" s="68">
        <v>1.7</v>
      </c>
      <c r="D32" s="68">
        <v>1.3959999999999999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5.75" customHeight="1" thickBot="1" x14ac:dyDescent="0.25">
      <c r="A33" s="67">
        <v>1.39</v>
      </c>
      <c r="B33" s="67">
        <v>3.5</v>
      </c>
      <c r="C33" s="67">
        <v>1.75</v>
      </c>
      <c r="D33" s="67">
        <v>1.39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5.75" customHeight="1" thickBot="1" x14ac:dyDescent="0.3">
      <c r="A34" s="68">
        <v>1.385</v>
      </c>
      <c r="B34" s="68">
        <v>3.6</v>
      </c>
      <c r="C34" s="68">
        <v>1.8</v>
      </c>
      <c r="D34" s="68">
        <v>1.385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5.75" customHeight="1" thickBot="1" x14ac:dyDescent="0.3">
      <c r="A35" s="68">
        <v>1.38</v>
      </c>
      <c r="B35" s="68">
        <v>3.7</v>
      </c>
      <c r="C35" s="68">
        <v>1.85</v>
      </c>
      <c r="D35" s="68">
        <v>1.38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5.75" customHeight="1" thickBot="1" x14ac:dyDescent="0.3">
      <c r="A36" s="68">
        <v>1.375</v>
      </c>
      <c r="B36" s="68">
        <v>3.8</v>
      </c>
      <c r="C36" s="68">
        <v>1.9</v>
      </c>
      <c r="D36" s="68">
        <v>1.375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5.75" customHeight="1" thickBot="1" x14ac:dyDescent="0.3">
      <c r="A37" s="68">
        <v>1.37</v>
      </c>
      <c r="B37" s="68">
        <v>3.9</v>
      </c>
      <c r="C37" s="68">
        <v>1.95</v>
      </c>
      <c r="D37" s="68">
        <v>1.37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5.75" customHeight="1" thickBot="1" x14ac:dyDescent="0.3">
      <c r="A38" s="68">
        <v>1.365</v>
      </c>
      <c r="B38" s="68">
        <v>4</v>
      </c>
      <c r="C38" s="68">
        <v>2</v>
      </c>
      <c r="D38" s="68">
        <v>1.365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5.75" customHeight="1" thickBot="1" x14ac:dyDescent="0.3">
      <c r="A39" s="68">
        <v>1.36</v>
      </c>
      <c r="B39" s="68">
        <v>4.0999999999999996</v>
      </c>
      <c r="C39" s="68">
        <v>2.0499999999999998</v>
      </c>
      <c r="D39" s="68">
        <v>1.36</v>
      </c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5.75" customHeight="1" thickBot="1" x14ac:dyDescent="0.3">
      <c r="A40" s="68">
        <v>1.355</v>
      </c>
      <c r="B40" s="68">
        <v>4.2</v>
      </c>
      <c r="C40" s="68">
        <v>2.1</v>
      </c>
      <c r="D40" s="68">
        <v>1.355</v>
      </c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5.75" customHeight="1" thickBot="1" x14ac:dyDescent="0.3">
      <c r="A41" s="68">
        <v>1.35</v>
      </c>
      <c r="B41" s="68">
        <v>4.3</v>
      </c>
      <c r="C41" s="68">
        <v>2.15</v>
      </c>
      <c r="D41" s="68">
        <v>1.35</v>
      </c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5.75" customHeight="1" thickBot="1" x14ac:dyDescent="0.3">
      <c r="A42" s="68">
        <v>1.345</v>
      </c>
      <c r="B42" s="68">
        <v>4.4000000000000004</v>
      </c>
      <c r="C42" s="68">
        <v>2.2000000000000002</v>
      </c>
      <c r="D42" s="68">
        <v>1.345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5.75" customHeight="1" thickBot="1" x14ac:dyDescent="0.25">
      <c r="A43" s="67">
        <v>1.34</v>
      </c>
      <c r="B43" s="67">
        <v>4.5</v>
      </c>
      <c r="C43" s="67">
        <v>2.25</v>
      </c>
      <c r="D43" s="67">
        <v>1.34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5.75" customHeight="1" thickBot="1" x14ac:dyDescent="0.3">
      <c r="A44" s="68">
        <v>1.335</v>
      </c>
      <c r="B44" s="68">
        <v>4.5999999999999996</v>
      </c>
      <c r="C44" s="68">
        <v>2.2999999999999998</v>
      </c>
      <c r="D44" s="68">
        <v>1.335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5.75" customHeight="1" thickBot="1" x14ac:dyDescent="0.3">
      <c r="A45" s="68">
        <v>1.33</v>
      </c>
      <c r="B45" s="68">
        <v>4.7</v>
      </c>
      <c r="C45" s="68">
        <v>2.35</v>
      </c>
      <c r="D45" s="68">
        <v>1.33</v>
      </c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5.75" customHeight="1" thickBot="1" x14ac:dyDescent="0.3">
      <c r="A46" s="68">
        <v>1.325</v>
      </c>
      <c r="B46" s="68">
        <v>4.8</v>
      </c>
      <c r="C46" s="68">
        <v>2.4</v>
      </c>
      <c r="D46" s="68">
        <v>1.325</v>
      </c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5.75" customHeight="1" thickBot="1" x14ac:dyDescent="0.3">
      <c r="A47" s="68">
        <v>1.32</v>
      </c>
      <c r="B47" s="68">
        <v>4.9000000000000004</v>
      </c>
      <c r="C47" s="68">
        <v>2.4500000000000002</v>
      </c>
      <c r="D47" s="68">
        <v>1.32</v>
      </c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5.75" customHeight="1" thickBot="1" x14ac:dyDescent="0.3">
      <c r="A48" s="68">
        <v>1.3149999999999999</v>
      </c>
      <c r="B48" s="68">
        <v>5</v>
      </c>
      <c r="C48" s="68">
        <v>2.5</v>
      </c>
      <c r="D48" s="68">
        <v>1.3149999999999999</v>
      </c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.75" customHeight="1" thickBot="1" x14ac:dyDescent="0.3">
      <c r="A49" s="68">
        <v>1.31</v>
      </c>
      <c r="B49" s="68">
        <v>5.0999999999999996</v>
      </c>
      <c r="C49" s="68">
        <v>2.5499999999999998</v>
      </c>
      <c r="D49" s="68">
        <v>1.31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.75" customHeight="1" thickBot="1" x14ac:dyDescent="0.3">
      <c r="A50" s="68">
        <v>1.3049999999999999</v>
      </c>
      <c r="B50" s="68">
        <v>5.2</v>
      </c>
      <c r="C50" s="68">
        <v>2.6</v>
      </c>
      <c r="D50" s="68">
        <v>1.3049999999999999</v>
      </c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.75" customHeight="1" thickBot="1" x14ac:dyDescent="0.3">
      <c r="A51" s="68">
        <v>1.3</v>
      </c>
      <c r="B51" s="68">
        <v>5.3</v>
      </c>
      <c r="C51" s="68">
        <v>2.65</v>
      </c>
      <c r="D51" s="68">
        <v>1.3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.75" customHeight="1" thickBot="1" x14ac:dyDescent="0.3">
      <c r="A52" s="68">
        <v>1.2949999999999999</v>
      </c>
      <c r="B52" s="68">
        <v>5.4</v>
      </c>
      <c r="C52" s="68">
        <v>2.7</v>
      </c>
      <c r="D52" s="68">
        <v>1.2949999999999999</v>
      </c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5.75" customHeight="1" thickBot="1" x14ac:dyDescent="0.25">
      <c r="A53" s="67">
        <v>1.29</v>
      </c>
      <c r="B53" s="67">
        <v>5.5</v>
      </c>
      <c r="C53" s="67">
        <v>2.75</v>
      </c>
      <c r="D53" s="67">
        <v>1.29</v>
      </c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5.75" customHeight="1" thickBot="1" x14ac:dyDescent="0.3">
      <c r="A54" s="68">
        <v>1.2849999999999999</v>
      </c>
      <c r="B54" s="68">
        <v>5.6</v>
      </c>
      <c r="C54" s="68">
        <v>2.8</v>
      </c>
      <c r="D54" s="68">
        <v>1.2849999999999999</v>
      </c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5.75" customHeight="1" thickBot="1" x14ac:dyDescent="0.3">
      <c r="A55" s="68">
        <v>1.28</v>
      </c>
      <c r="B55" s="68">
        <v>5.7</v>
      </c>
      <c r="C55" s="68">
        <v>2.85</v>
      </c>
      <c r="D55" s="68">
        <v>1.28</v>
      </c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5.75" customHeight="1" thickBot="1" x14ac:dyDescent="0.3">
      <c r="A56" s="68">
        <v>1.2749999999999999</v>
      </c>
      <c r="B56" s="68">
        <v>5.8</v>
      </c>
      <c r="C56" s="68">
        <v>2.9</v>
      </c>
      <c r="D56" s="68">
        <v>1.2749999999999999</v>
      </c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5.75" customHeight="1" thickBot="1" x14ac:dyDescent="0.3">
      <c r="A57" s="68">
        <v>1.27</v>
      </c>
      <c r="B57" s="68">
        <v>5.9</v>
      </c>
      <c r="C57" s="68">
        <v>2.95</v>
      </c>
      <c r="D57" s="68">
        <v>1.27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.75" customHeight="1" thickBot="1" x14ac:dyDescent="0.3">
      <c r="A58" s="68">
        <v>1.2649999999999999</v>
      </c>
      <c r="B58" s="68">
        <v>6</v>
      </c>
      <c r="C58" s="68">
        <v>3</v>
      </c>
      <c r="D58" s="68">
        <v>1.2649999999999999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.75" customHeight="1" thickBot="1" x14ac:dyDescent="0.3">
      <c r="A59" s="68">
        <v>1.26</v>
      </c>
      <c r="B59" s="68">
        <v>6.1</v>
      </c>
      <c r="C59" s="68">
        <v>3.05</v>
      </c>
      <c r="D59" s="68">
        <v>1.26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.75" customHeight="1" thickBot="1" x14ac:dyDescent="0.3">
      <c r="A60" s="68">
        <v>1.2549999999999999</v>
      </c>
      <c r="B60" s="68">
        <v>6.2</v>
      </c>
      <c r="C60" s="68">
        <v>3.1</v>
      </c>
      <c r="D60" s="68">
        <v>1.2549999999999999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.75" customHeight="1" thickBot="1" x14ac:dyDescent="0.3">
      <c r="A61" s="68">
        <v>1.25</v>
      </c>
      <c r="B61" s="68">
        <v>6.3</v>
      </c>
      <c r="C61" s="68">
        <v>3.15</v>
      </c>
      <c r="D61" s="68">
        <v>1.25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.75" customHeight="1" thickBot="1" x14ac:dyDescent="0.3">
      <c r="A62" s="68">
        <v>1.2450000000000001</v>
      </c>
      <c r="B62" s="68">
        <v>6.4</v>
      </c>
      <c r="C62" s="68">
        <v>3.2</v>
      </c>
      <c r="D62" s="68">
        <v>1.2450000000000001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.75" customHeight="1" thickBot="1" x14ac:dyDescent="0.25">
      <c r="A63" s="67">
        <v>1.24</v>
      </c>
      <c r="B63" s="67">
        <v>6.5</v>
      </c>
      <c r="C63" s="67">
        <v>3.25</v>
      </c>
      <c r="D63" s="67">
        <v>1.24</v>
      </c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5.75" customHeight="1" thickBot="1" x14ac:dyDescent="0.3">
      <c r="A64" s="68">
        <v>1.234</v>
      </c>
      <c r="B64" s="68">
        <v>6.6</v>
      </c>
      <c r="C64" s="68">
        <v>3.3</v>
      </c>
      <c r="D64" s="68">
        <v>1.234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5.75" customHeight="1" thickBot="1" x14ac:dyDescent="0.3">
      <c r="A65" s="68">
        <v>1.228</v>
      </c>
      <c r="B65" s="68">
        <v>6.7</v>
      </c>
      <c r="C65" s="68">
        <v>3.35</v>
      </c>
      <c r="D65" s="68">
        <v>1.228</v>
      </c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5.75" customHeight="1" thickBot="1" x14ac:dyDescent="0.3">
      <c r="A66" s="68">
        <v>1.222</v>
      </c>
      <c r="B66" s="68">
        <v>6.8</v>
      </c>
      <c r="C66" s="68">
        <v>3.4</v>
      </c>
      <c r="D66" s="68">
        <v>1.222</v>
      </c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.75" customHeight="1" thickBot="1" x14ac:dyDescent="0.3">
      <c r="A67" s="68">
        <v>1.216</v>
      </c>
      <c r="B67" s="68">
        <v>6.9</v>
      </c>
      <c r="C67" s="68">
        <v>3.45</v>
      </c>
      <c r="D67" s="68">
        <v>1.216</v>
      </c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.75" customHeight="1" thickBot="1" x14ac:dyDescent="0.3">
      <c r="A68" s="68">
        <v>1.21</v>
      </c>
      <c r="B68" s="68">
        <v>7</v>
      </c>
      <c r="C68" s="68">
        <v>3.5</v>
      </c>
      <c r="D68" s="68">
        <v>1.21</v>
      </c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.75" customHeight="1" thickBot="1" x14ac:dyDescent="0.3">
      <c r="A69" s="68">
        <v>1.204</v>
      </c>
      <c r="B69" s="68">
        <v>7.1</v>
      </c>
      <c r="C69" s="68">
        <v>3.55</v>
      </c>
      <c r="D69" s="68">
        <v>1.204</v>
      </c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.75" customHeight="1" thickBot="1" x14ac:dyDescent="0.3">
      <c r="A70" s="68">
        <v>1.198</v>
      </c>
      <c r="B70" s="68">
        <v>7.2</v>
      </c>
      <c r="C70" s="68">
        <v>3.6</v>
      </c>
      <c r="D70" s="68">
        <v>1.198</v>
      </c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.75" customHeight="1" thickBot="1" x14ac:dyDescent="0.3">
      <c r="A71" s="68">
        <v>1.1919999999999999</v>
      </c>
      <c r="B71" s="68">
        <v>7.3</v>
      </c>
      <c r="C71" s="68">
        <v>3.65</v>
      </c>
      <c r="D71" s="68">
        <v>1.1919999999999999</v>
      </c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5.75" customHeight="1" thickBot="1" x14ac:dyDescent="0.3">
      <c r="A72" s="68">
        <v>1.1859999999999999</v>
      </c>
      <c r="B72" s="68">
        <v>7.4</v>
      </c>
      <c r="C72" s="68">
        <v>3.7</v>
      </c>
      <c r="D72" s="68">
        <v>1.1859999999999999</v>
      </c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5.75" customHeight="1" thickBot="1" x14ac:dyDescent="0.25">
      <c r="A73" s="67">
        <v>1.18</v>
      </c>
      <c r="B73" s="67">
        <v>7.5</v>
      </c>
      <c r="C73" s="67">
        <v>3.75</v>
      </c>
      <c r="D73" s="67">
        <v>1.18</v>
      </c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.75" customHeight="1" thickBot="1" x14ac:dyDescent="0.3">
      <c r="A74" s="68">
        <v>1.175</v>
      </c>
      <c r="B74" s="68">
        <v>7.6</v>
      </c>
      <c r="C74" s="68">
        <v>3.8</v>
      </c>
      <c r="D74" s="68">
        <v>1.175</v>
      </c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5.75" customHeight="1" thickBot="1" x14ac:dyDescent="0.3">
      <c r="A75" s="68">
        <v>1.17</v>
      </c>
      <c r="B75" s="68">
        <v>7.7</v>
      </c>
      <c r="C75" s="68">
        <v>3.85</v>
      </c>
      <c r="D75" s="68">
        <v>1.17</v>
      </c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5.75" customHeight="1" thickBot="1" x14ac:dyDescent="0.3">
      <c r="A76" s="68">
        <v>1.165</v>
      </c>
      <c r="B76" s="68">
        <v>7.8</v>
      </c>
      <c r="C76" s="68">
        <v>3.9</v>
      </c>
      <c r="D76" s="68">
        <v>1.165</v>
      </c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5.75" customHeight="1" thickBot="1" x14ac:dyDescent="0.3">
      <c r="A77" s="68">
        <v>1.1599999999999999</v>
      </c>
      <c r="B77" s="68">
        <v>7.9</v>
      </c>
      <c r="C77" s="68">
        <v>3.95</v>
      </c>
      <c r="D77" s="68">
        <v>1.1599999999999999</v>
      </c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.75" customHeight="1" thickBot="1" x14ac:dyDescent="0.3">
      <c r="A78" s="68">
        <v>1.155</v>
      </c>
      <c r="B78" s="68">
        <v>8</v>
      </c>
      <c r="C78" s="68">
        <v>4</v>
      </c>
      <c r="D78" s="68">
        <v>1.155</v>
      </c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5.75" customHeight="1" thickBot="1" x14ac:dyDescent="0.3">
      <c r="A79" s="68">
        <v>1.1499999999999999</v>
      </c>
      <c r="B79" s="68">
        <v>8.1</v>
      </c>
      <c r="C79" s="68">
        <v>4.05</v>
      </c>
      <c r="D79" s="68">
        <v>1.1499999999999999</v>
      </c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5.75" customHeight="1" thickBot="1" x14ac:dyDescent="0.3">
      <c r="A80" s="68">
        <v>1.145</v>
      </c>
      <c r="B80" s="68">
        <v>8.1999999999999993</v>
      </c>
      <c r="C80" s="68">
        <v>4.0999999999999996</v>
      </c>
      <c r="D80" s="68">
        <v>1.145</v>
      </c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5.75" customHeight="1" thickBot="1" x14ac:dyDescent="0.3">
      <c r="A81" s="68">
        <v>1.1399999999999999</v>
      </c>
      <c r="B81" s="68">
        <v>8.3000000000000007</v>
      </c>
      <c r="C81" s="68">
        <v>4.1500000000000004</v>
      </c>
      <c r="D81" s="68">
        <v>1.1399999999999999</v>
      </c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.75" customHeight="1" thickBot="1" x14ac:dyDescent="0.3">
      <c r="A82" s="68">
        <v>1.135</v>
      </c>
      <c r="B82" s="68">
        <v>8.4</v>
      </c>
      <c r="C82" s="68">
        <v>4.2</v>
      </c>
      <c r="D82" s="68">
        <v>1.135</v>
      </c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.75" customHeight="1" thickBot="1" x14ac:dyDescent="0.25">
      <c r="A83" s="67">
        <v>1.1299999999999999</v>
      </c>
      <c r="B83" s="67">
        <v>8.5</v>
      </c>
      <c r="C83" s="67">
        <v>4.25</v>
      </c>
      <c r="D83" s="67">
        <v>1.1299999999999999</v>
      </c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.75" customHeight="1" thickBot="1" x14ac:dyDescent="0.3">
      <c r="A84" s="68">
        <v>1.1259999999999999</v>
      </c>
      <c r="B84" s="68">
        <v>8.6</v>
      </c>
      <c r="C84" s="68">
        <v>4.3</v>
      </c>
      <c r="D84" s="68">
        <v>1.1259999999999999</v>
      </c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5.75" customHeight="1" thickBot="1" x14ac:dyDescent="0.3">
      <c r="A85" s="68">
        <v>1.1220000000000001</v>
      </c>
      <c r="B85" s="68">
        <v>8.6999999999999993</v>
      </c>
      <c r="C85" s="68">
        <v>4.3499999999999996</v>
      </c>
      <c r="D85" s="68">
        <v>1.1220000000000001</v>
      </c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5.75" customHeight="1" thickBot="1" x14ac:dyDescent="0.3">
      <c r="A86" s="68">
        <v>1.1180000000000001</v>
      </c>
      <c r="B86" s="68">
        <v>8.8000000000000007</v>
      </c>
      <c r="C86" s="68">
        <v>4.4000000000000004</v>
      </c>
      <c r="D86" s="68">
        <v>1.1180000000000001</v>
      </c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5.75" customHeight="1" thickBot="1" x14ac:dyDescent="0.3">
      <c r="A87" s="68">
        <v>1.1140000000000001</v>
      </c>
      <c r="B87" s="68">
        <v>8.9</v>
      </c>
      <c r="C87" s="68">
        <v>4.45</v>
      </c>
      <c r="D87" s="68">
        <v>1.1140000000000001</v>
      </c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5.75" customHeight="1" thickBot="1" x14ac:dyDescent="0.3">
      <c r="A88" s="68">
        <v>1.1100000000000001</v>
      </c>
      <c r="B88" s="68">
        <v>9</v>
      </c>
      <c r="C88" s="68">
        <v>4.5</v>
      </c>
      <c r="D88" s="68">
        <v>1.1100000000000001</v>
      </c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5.75" customHeight="1" thickBot="1" x14ac:dyDescent="0.3">
      <c r="A89" s="68">
        <v>1.1060000000000001</v>
      </c>
      <c r="B89" s="68">
        <v>9.1</v>
      </c>
      <c r="C89" s="68">
        <v>4.55</v>
      </c>
      <c r="D89" s="68">
        <v>1.1060000000000001</v>
      </c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5.75" customHeight="1" thickBot="1" x14ac:dyDescent="0.3">
      <c r="A90" s="68">
        <v>1.1020000000000001</v>
      </c>
      <c r="B90" s="68">
        <v>9.1999999999999993</v>
      </c>
      <c r="C90" s="68">
        <v>4.5999999999999996</v>
      </c>
      <c r="D90" s="68">
        <v>1.1020000000000001</v>
      </c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5.75" customHeight="1" thickBot="1" x14ac:dyDescent="0.3">
      <c r="A91" s="68">
        <v>1.0980000000000001</v>
      </c>
      <c r="B91" s="68">
        <v>9.3000000000000007</v>
      </c>
      <c r="C91" s="68">
        <v>4.6500000000000004</v>
      </c>
      <c r="D91" s="68">
        <v>1.0980000000000001</v>
      </c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5.75" customHeight="1" thickBot="1" x14ac:dyDescent="0.3">
      <c r="A92" s="68">
        <v>1.0940000000000001</v>
      </c>
      <c r="B92" s="68">
        <v>9.4</v>
      </c>
      <c r="C92" s="68">
        <v>4.7</v>
      </c>
      <c r="D92" s="68">
        <v>1.0940000000000001</v>
      </c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5.75" customHeight="1" thickBot="1" x14ac:dyDescent="0.25">
      <c r="A93" s="67">
        <v>1.0900000000000001</v>
      </c>
      <c r="B93" s="67">
        <v>9.5</v>
      </c>
      <c r="C93" s="67">
        <v>4.75</v>
      </c>
      <c r="D93" s="67">
        <v>1.0900000000000001</v>
      </c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5.75" customHeight="1" thickBot="1" x14ac:dyDescent="0.3">
      <c r="A94" s="68">
        <v>1.0860000000000001</v>
      </c>
      <c r="B94" s="68">
        <v>9.6</v>
      </c>
      <c r="C94" s="68">
        <v>4.8</v>
      </c>
      <c r="D94" s="68">
        <v>1.0860000000000001</v>
      </c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5.75" customHeight="1" thickBot="1" x14ac:dyDescent="0.3">
      <c r="A95" s="68">
        <v>1.0820000000000001</v>
      </c>
      <c r="B95" s="68">
        <v>9.6999999999999993</v>
      </c>
      <c r="C95" s="68">
        <v>4.8499999999999996</v>
      </c>
      <c r="D95" s="68">
        <v>1.0820000000000001</v>
      </c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5.75" customHeight="1" thickBot="1" x14ac:dyDescent="0.3">
      <c r="A96" s="68">
        <v>1.0780000000000001</v>
      </c>
      <c r="B96" s="68">
        <v>9.8000000000000007</v>
      </c>
      <c r="C96" s="68">
        <v>4.9000000000000004</v>
      </c>
      <c r="D96" s="68">
        <v>1.0780000000000001</v>
      </c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5.75" customHeight="1" thickBot="1" x14ac:dyDescent="0.3">
      <c r="A97" s="68">
        <v>1.0740000000000001</v>
      </c>
      <c r="B97" s="68">
        <v>9.9</v>
      </c>
      <c r="C97" s="68">
        <v>4.95</v>
      </c>
      <c r="D97" s="68">
        <v>1.0740000000000001</v>
      </c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5.75" customHeight="1" thickBot="1" x14ac:dyDescent="0.3">
      <c r="A98" s="68">
        <v>1.07</v>
      </c>
      <c r="B98" s="68">
        <v>10</v>
      </c>
      <c r="C98" s="68">
        <v>5</v>
      </c>
      <c r="D98" s="68">
        <v>1.07</v>
      </c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5.75" customHeight="1" thickBot="1" x14ac:dyDescent="0.3">
      <c r="A99" s="68">
        <v>1.0660000000000001</v>
      </c>
      <c r="B99" s="68">
        <v>10.1</v>
      </c>
      <c r="C99" s="68">
        <v>5.05</v>
      </c>
      <c r="D99" s="68">
        <v>1.0660000000000001</v>
      </c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5.75" customHeight="1" thickBot="1" x14ac:dyDescent="0.3">
      <c r="A100" s="68">
        <v>1.0620000000000001</v>
      </c>
      <c r="B100" s="68">
        <v>10.199999999999999</v>
      </c>
      <c r="C100" s="68">
        <v>5.0999999999999996</v>
      </c>
      <c r="D100" s="68">
        <v>1.0620000000000001</v>
      </c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5.75" customHeight="1" thickBot="1" x14ac:dyDescent="0.3">
      <c r="A101" s="68">
        <v>1.0580000000000001</v>
      </c>
      <c r="B101" s="68">
        <v>10.3</v>
      </c>
      <c r="C101" s="68">
        <v>5.15</v>
      </c>
      <c r="D101" s="68">
        <v>1.0580000000000001</v>
      </c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5.75" customHeight="1" thickBot="1" x14ac:dyDescent="0.3">
      <c r="A102" s="68">
        <v>1.054</v>
      </c>
      <c r="B102" s="68">
        <v>10.4</v>
      </c>
      <c r="C102" s="68">
        <v>5.2</v>
      </c>
      <c r="D102" s="68">
        <v>1.054</v>
      </c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5.75" customHeight="1" thickBot="1" x14ac:dyDescent="0.25">
      <c r="A103" s="67">
        <v>1.05</v>
      </c>
      <c r="B103" s="67">
        <v>10.5</v>
      </c>
      <c r="C103" s="67">
        <v>5.25</v>
      </c>
      <c r="D103" s="67">
        <v>1.05</v>
      </c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5.75" customHeight="1" thickBot="1" x14ac:dyDescent="0.3">
      <c r="A104" s="68">
        <v>1.046</v>
      </c>
      <c r="B104" s="68">
        <v>10.6</v>
      </c>
      <c r="C104" s="68">
        <v>5.3</v>
      </c>
      <c r="D104" s="68">
        <v>1.046</v>
      </c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5.75" customHeight="1" thickBot="1" x14ac:dyDescent="0.3">
      <c r="A105" s="68">
        <v>1.042</v>
      </c>
      <c r="B105" s="68">
        <v>10.7</v>
      </c>
      <c r="C105" s="68">
        <v>5.35</v>
      </c>
      <c r="D105" s="68">
        <v>1.042</v>
      </c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5.75" customHeight="1" thickBot="1" x14ac:dyDescent="0.3">
      <c r="A106" s="68">
        <v>1.038</v>
      </c>
      <c r="B106" s="68">
        <v>10.8</v>
      </c>
      <c r="C106" s="68">
        <v>5.4</v>
      </c>
      <c r="D106" s="68">
        <v>1.038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5.75" customHeight="1" thickBot="1" x14ac:dyDescent="0.3">
      <c r="A107" s="68">
        <v>1.034</v>
      </c>
      <c r="B107" s="68">
        <v>10.9</v>
      </c>
      <c r="C107" s="68">
        <v>5.45</v>
      </c>
      <c r="D107" s="68">
        <v>1.034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5.75" customHeight="1" thickBot="1" x14ac:dyDescent="0.3">
      <c r="A108" s="68">
        <v>1.03</v>
      </c>
      <c r="B108" s="68">
        <v>11</v>
      </c>
      <c r="C108" s="68">
        <v>5.5</v>
      </c>
      <c r="D108" s="68">
        <v>1.03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5.75" customHeight="1" thickBot="1" x14ac:dyDescent="0.3">
      <c r="A109" s="68">
        <v>1.026</v>
      </c>
      <c r="B109" s="68">
        <v>11.1</v>
      </c>
      <c r="C109" s="68">
        <v>5.55</v>
      </c>
      <c r="D109" s="68">
        <v>1.026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5.75" customHeight="1" thickBot="1" x14ac:dyDescent="0.3">
      <c r="A110" s="68">
        <v>1.022</v>
      </c>
      <c r="B110" s="68">
        <v>11.2</v>
      </c>
      <c r="C110" s="68">
        <v>5.6</v>
      </c>
      <c r="D110" s="68">
        <v>1.022</v>
      </c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5.75" customHeight="1" thickBot="1" x14ac:dyDescent="0.3">
      <c r="A111" s="68">
        <v>1.018</v>
      </c>
      <c r="B111" s="68">
        <v>11.3</v>
      </c>
      <c r="C111" s="68">
        <v>5.65</v>
      </c>
      <c r="D111" s="68">
        <v>1.018</v>
      </c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5.75" customHeight="1" thickBot="1" x14ac:dyDescent="0.3">
      <c r="A112" s="68">
        <v>1.014</v>
      </c>
      <c r="B112" s="68">
        <v>11.4</v>
      </c>
      <c r="C112" s="68">
        <v>5.7</v>
      </c>
      <c r="D112" s="68">
        <v>1.014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5.75" customHeight="1" thickBot="1" x14ac:dyDescent="0.25">
      <c r="A113" s="67">
        <v>1.01</v>
      </c>
      <c r="B113" s="67">
        <v>11.5</v>
      </c>
      <c r="C113" s="67">
        <v>5.75</v>
      </c>
      <c r="D113" s="67">
        <v>1.01</v>
      </c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5.75" customHeight="1" thickBot="1" x14ac:dyDescent="0.3">
      <c r="A114" s="68">
        <v>1.0049999999999999</v>
      </c>
      <c r="B114" s="68">
        <v>11.6</v>
      </c>
      <c r="C114" s="68">
        <v>5.8</v>
      </c>
      <c r="D114" s="68">
        <v>1.0049999999999999</v>
      </c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5.75" customHeight="1" thickBot="1" x14ac:dyDescent="0.3">
      <c r="A115" s="68">
        <v>1</v>
      </c>
      <c r="B115" s="68">
        <v>11.7</v>
      </c>
      <c r="C115" s="68">
        <v>5.85</v>
      </c>
      <c r="D115" s="68">
        <v>1</v>
      </c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5.75" customHeight="1" thickBot="1" x14ac:dyDescent="0.3">
      <c r="A116" s="68">
        <v>0.995</v>
      </c>
      <c r="B116" s="68">
        <v>11.8</v>
      </c>
      <c r="C116" s="68">
        <v>5.9</v>
      </c>
      <c r="D116" s="68">
        <v>0.995</v>
      </c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5.75" customHeight="1" thickBot="1" x14ac:dyDescent="0.3">
      <c r="A117" s="68">
        <v>0.99</v>
      </c>
      <c r="B117" s="68">
        <v>11.9</v>
      </c>
      <c r="C117" s="68">
        <v>5.95</v>
      </c>
      <c r="D117" s="68">
        <v>0.99</v>
      </c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5.75" customHeight="1" thickBot="1" x14ac:dyDescent="0.3">
      <c r="A118" s="68">
        <v>0.98499999999999999</v>
      </c>
      <c r="B118" s="68">
        <v>12</v>
      </c>
      <c r="C118" s="68">
        <v>6</v>
      </c>
      <c r="D118" s="68">
        <v>0.98499999999999999</v>
      </c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5.75" customHeight="1" thickBot="1" x14ac:dyDescent="0.3">
      <c r="A119" s="68">
        <v>0.98</v>
      </c>
      <c r="B119" s="68">
        <v>12.1</v>
      </c>
      <c r="C119" s="68">
        <v>6.05</v>
      </c>
      <c r="D119" s="68">
        <v>0.98</v>
      </c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5.75" customHeight="1" thickBot="1" x14ac:dyDescent="0.3">
      <c r="A120" s="68">
        <v>0.97499999999999998</v>
      </c>
      <c r="B120" s="68">
        <v>12.2</v>
      </c>
      <c r="C120" s="68">
        <v>6.1</v>
      </c>
      <c r="D120" s="68">
        <v>0.97499999999999998</v>
      </c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5.75" customHeight="1" thickBot="1" x14ac:dyDescent="0.3">
      <c r="A121" s="68">
        <v>0.97</v>
      </c>
      <c r="B121" s="68">
        <v>12.3</v>
      </c>
      <c r="C121" s="68">
        <v>6.15</v>
      </c>
      <c r="D121" s="68">
        <v>0.97</v>
      </c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5.75" customHeight="1" thickBot="1" x14ac:dyDescent="0.3">
      <c r="A122" s="68">
        <v>0.96499999999999997</v>
      </c>
      <c r="B122" s="68">
        <v>12.4</v>
      </c>
      <c r="C122" s="68">
        <v>6.2</v>
      </c>
      <c r="D122" s="68">
        <v>0.96499999999999997</v>
      </c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5.75" customHeight="1" thickBot="1" x14ac:dyDescent="0.25">
      <c r="A123" s="67">
        <v>0.96</v>
      </c>
      <c r="B123" s="67">
        <v>12.5</v>
      </c>
      <c r="C123" s="67">
        <v>6.25</v>
      </c>
      <c r="D123" s="67">
        <v>0.96</v>
      </c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5.75" customHeight="1" thickBot="1" x14ac:dyDescent="0.3">
      <c r="A124" s="68">
        <v>0.95699999999999996</v>
      </c>
      <c r="B124" s="68">
        <v>12.6</v>
      </c>
      <c r="C124" s="68">
        <v>6.3</v>
      </c>
      <c r="D124" s="68">
        <v>0.95699999999999996</v>
      </c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5.75" customHeight="1" thickBot="1" x14ac:dyDescent="0.3">
      <c r="A125" s="68">
        <v>0.95399999999999996</v>
      </c>
      <c r="B125" s="68">
        <v>12.7</v>
      </c>
      <c r="C125" s="68">
        <v>6.35</v>
      </c>
      <c r="D125" s="68">
        <v>0.95399999999999996</v>
      </c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5.75" customHeight="1" thickBot="1" x14ac:dyDescent="0.3">
      <c r="A126" s="68">
        <v>0.95099999999999996</v>
      </c>
      <c r="B126" s="68">
        <v>12.8</v>
      </c>
      <c r="C126" s="68">
        <v>6.4</v>
      </c>
      <c r="D126" s="68">
        <v>0.95099999999999996</v>
      </c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5.75" customHeight="1" thickBot="1" x14ac:dyDescent="0.3">
      <c r="A127" s="68">
        <v>0.94799999999999995</v>
      </c>
      <c r="B127" s="68">
        <v>12.9</v>
      </c>
      <c r="C127" s="68">
        <v>6.45</v>
      </c>
      <c r="D127" s="68">
        <v>0.94799999999999995</v>
      </c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5.75" customHeight="1" thickBot="1" x14ac:dyDescent="0.3">
      <c r="A128" s="68">
        <v>0.94499999999999995</v>
      </c>
      <c r="B128" s="68">
        <v>13</v>
      </c>
      <c r="C128" s="68">
        <v>6.5</v>
      </c>
      <c r="D128" s="68">
        <v>0.94499999999999995</v>
      </c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5.75" customHeight="1" thickBot="1" x14ac:dyDescent="0.3">
      <c r="A129" s="68">
        <v>0.94199999999999995</v>
      </c>
      <c r="B129" s="68">
        <v>13.1</v>
      </c>
      <c r="C129" s="68">
        <v>6.55</v>
      </c>
      <c r="D129" s="68">
        <v>0.94199999999999995</v>
      </c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5.75" customHeight="1" thickBot="1" x14ac:dyDescent="0.3">
      <c r="A130" s="68">
        <v>0.93899999999999995</v>
      </c>
      <c r="B130" s="68">
        <v>13.2</v>
      </c>
      <c r="C130" s="68">
        <v>6.6</v>
      </c>
      <c r="D130" s="68">
        <v>0.93899999999999995</v>
      </c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5.75" customHeight="1" thickBot="1" x14ac:dyDescent="0.3">
      <c r="A131" s="68">
        <v>0.93600000000000005</v>
      </c>
      <c r="B131" s="68">
        <v>13.3</v>
      </c>
      <c r="C131" s="68">
        <v>6.65</v>
      </c>
      <c r="D131" s="68">
        <v>0.93600000000000005</v>
      </c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5.75" customHeight="1" thickBot="1" x14ac:dyDescent="0.3">
      <c r="A132" s="68">
        <v>0.93300000000000005</v>
      </c>
      <c r="B132" s="68">
        <v>13.4</v>
      </c>
      <c r="C132" s="68">
        <v>6.7</v>
      </c>
      <c r="D132" s="68">
        <v>0.93300000000000005</v>
      </c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5.75" customHeight="1" thickBot="1" x14ac:dyDescent="0.25">
      <c r="A133" s="67">
        <v>0.93</v>
      </c>
      <c r="B133" s="67">
        <v>13.5</v>
      </c>
      <c r="C133" s="67">
        <v>6.75</v>
      </c>
      <c r="D133" s="67">
        <v>0.93</v>
      </c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5.75" customHeight="1" thickBot="1" x14ac:dyDescent="0.3">
      <c r="A134" s="68">
        <v>0.92700000000000005</v>
      </c>
      <c r="B134" s="68">
        <v>13.6</v>
      </c>
      <c r="C134" s="68">
        <v>6.8</v>
      </c>
      <c r="D134" s="68">
        <v>0.92700000000000005</v>
      </c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5.75" customHeight="1" thickBot="1" x14ac:dyDescent="0.3">
      <c r="A135" s="68">
        <v>0.92400000000000004</v>
      </c>
      <c r="B135" s="68">
        <v>13.7</v>
      </c>
      <c r="C135" s="68">
        <v>6.85</v>
      </c>
      <c r="D135" s="68">
        <v>0.92400000000000004</v>
      </c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5.75" customHeight="1" thickBot="1" x14ac:dyDescent="0.3">
      <c r="A136" s="68">
        <v>0.92100000000000004</v>
      </c>
      <c r="B136" s="68">
        <v>13.8</v>
      </c>
      <c r="C136" s="68">
        <v>6.9</v>
      </c>
      <c r="D136" s="68">
        <v>0.92100000000000004</v>
      </c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5.75" customHeight="1" thickBot="1" x14ac:dyDescent="0.3">
      <c r="A137" s="68">
        <v>0.91800000000000004</v>
      </c>
      <c r="B137" s="68">
        <v>13.9</v>
      </c>
      <c r="C137" s="68">
        <v>6.95</v>
      </c>
      <c r="D137" s="68">
        <v>0.91800000000000004</v>
      </c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5.75" customHeight="1" thickBot="1" x14ac:dyDescent="0.3">
      <c r="A138" s="68">
        <v>0.91500000000000004</v>
      </c>
      <c r="B138" s="68">
        <v>14</v>
      </c>
      <c r="C138" s="68">
        <v>7</v>
      </c>
      <c r="D138" s="68">
        <v>0.91500000000000004</v>
      </c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5.75" customHeight="1" thickBot="1" x14ac:dyDescent="0.3">
      <c r="A139" s="68">
        <v>0.91200000000000003</v>
      </c>
      <c r="B139" s="68">
        <v>14.1</v>
      </c>
      <c r="C139" s="68">
        <v>7.05</v>
      </c>
      <c r="D139" s="68">
        <v>0.91200000000000003</v>
      </c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5.75" customHeight="1" thickBot="1" x14ac:dyDescent="0.3">
      <c r="A140" s="68">
        <v>0.90900000000000003</v>
      </c>
      <c r="B140" s="68">
        <v>14.2</v>
      </c>
      <c r="C140" s="68">
        <v>7.1</v>
      </c>
      <c r="D140" s="68">
        <v>0.90900000000000003</v>
      </c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5.75" customHeight="1" thickBot="1" x14ac:dyDescent="0.3">
      <c r="A141" s="68">
        <v>0.90600000000000003</v>
      </c>
      <c r="B141" s="68">
        <v>14.3</v>
      </c>
      <c r="C141" s="68">
        <v>7.15</v>
      </c>
      <c r="D141" s="68">
        <v>0.90600000000000003</v>
      </c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5.75" customHeight="1" thickBot="1" x14ac:dyDescent="0.3">
      <c r="A142" s="68">
        <v>0.90300000000000002</v>
      </c>
      <c r="B142" s="68">
        <v>14.4</v>
      </c>
      <c r="C142" s="68">
        <v>7.2</v>
      </c>
      <c r="D142" s="68">
        <v>0.90300000000000002</v>
      </c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5.75" customHeight="1" thickBot="1" x14ac:dyDescent="0.25">
      <c r="A143" s="67">
        <v>0.9</v>
      </c>
      <c r="B143" s="67">
        <v>14.5</v>
      </c>
      <c r="C143" s="67">
        <v>7.25</v>
      </c>
      <c r="D143" s="67">
        <v>0.9</v>
      </c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5.75" customHeight="1" thickBot="1" x14ac:dyDescent="0.3">
      <c r="A144" s="68">
        <v>0.89700000000000002</v>
      </c>
      <c r="B144" s="68">
        <v>14.6</v>
      </c>
      <c r="C144" s="68">
        <v>7.3</v>
      </c>
      <c r="D144" s="68">
        <v>0.89700000000000002</v>
      </c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5.75" customHeight="1" thickBot="1" x14ac:dyDescent="0.3">
      <c r="A145" s="68">
        <v>0.89400000000000002</v>
      </c>
      <c r="B145" s="68">
        <v>14.7</v>
      </c>
      <c r="C145" s="68">
        <v>7.35</v>
      </c>
      <c r="D145" s="68">
        <v>0.89400000000000002</v>
      </c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5.75" customHeight="1" thickBot="1" x14ac:dyDescent="0.3">
      <c r="A146" s="68">
        <v>0.89100000000000001</v>
      </c>
      <c r="B146" s="68">
        <v>14.8</v>
      </c>
      <c r="C146" s="68">
        <v>7.4</v>
      </c>
      <c r="D146" s="68">
        <v>0.89100000000000001</v>
      </c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5.75" customHeight="1" thickBot="1" x14ac:dyDescent="0.3">
      <c r="A147" s="68">
        <v>0.88800000000000001</v>
      </c>
      <c r="B147" s="68">
        <v>14.9</v>
      </c>
      <c r="C147" s="68">
        <v>7.45</v>
      </c>
      <c r="D147" s="68">
        <v>0.88800000000000001</v>
      </c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5.75" customHeight="1" thickBot="1" x14ac:dyDescent="0.3">
      <c r="A148" s="68">
        <v>0.88500000000000001</v>
      </c>
      <c r="B148" s="68">
        <v>15</v>
      </c>
      <c r="C148" s="68">
        <v>7.5</v>
      </c>
      <c r="D148" s="68">
        <v>0.88500000000000001</v>
      </c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5.75" customHeight="1" thickBot="1" x14ac:dyDescent="0.3">
      <c r="A149" s="68">
        <v>0.88200000000000001</v>
      </c>
      <c r="B149" s="68">
        <v>15.1</v>
      </c>
      <c r="C149" s="68">
        <v>7.55</v>
      </c>
      <c r="D149" s="68">
        <v>0.88200000000000001</v>
      </c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5.75" customHeight="1" thickBot="1" x14ac:dyDescent="0.3">
      <c r="A150" s="68">
        <v>0.879</v>
      </c>
      <c r="B150" s="68">
        <v>15.2</v>
      </c>
      <c r="C150" s="68">
        <v>7.6</v>
      </c>
      <c r="D150" s="68">
        <v>0.879</v>
      </c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5.75" customHeight="1" thickBot="1" x14ac:dyDescent="0.3">
      <c r="A151" s="68">
        <v>0.876</v>
      </c>
      <c r="B151" s="68">
        <v>15.3</v>
      </c>
      <c r="C151" s="68">
        <v>7.65</v>
      </c>
      <c r="D151" s="68">
        <v>0.876</v>
      </c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5.75" customHeight="1" thickBot="1" x14ac:dyDescent="0.3">
      <c r="A152" s="68">
        <v>0.873</v>
      </c>
      <c r="B152" s="68">
        <v>15.4</v>
      </c>
      <c r="C152" s="68">
        <v>7.7</v>
      </c>
      <c r="D152" s="68">
        <v>0.873</v>
      </c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5.75" customHeight="1" thickBot="1" x14ac:dyDescent="0.25">
      <c r="A153" s="67">
        <v>0.87</v>
      </c>
      <c r="B153" s="67">
        <v>15.5</v>
      </c>
      <c r="C153" s="67">
        <v>7.75</v>
      </c>
      <c r="D153" s="67">
        <v>0.87</v>
      </c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5.75" customHeight="1" thickBot="1" x14ac:dyDescent="0.3">
      <c r="A154" s="68">
        <v>0.86699999999999999</v>
      </c>
      <c r="B154" s="68">
        <v>15.6</v>
      </c>
      <c r="C154" s="68">
        <v>7.8</v>
      </c>
      <c r="D154" s="68">
        <v>0.86699999999999999</v>
      </c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5.75" customHeight="1" thickBot="1" x14ac:dyDescent="0.3">
      <c r="A155" s="68">
        <v>0.86399999999999999</v>
      </c>
      <c r="B155" s="68">
        <v>15.7</v>
      </c>
      <c r="C155" s="68">
        <v>7.85</v>
      </c>
      <c r="D155" s="68">
        <v>0.86399999999999999</v>
      </c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5.75" customHeight="1" thickBot="1" x14ac:dyDescent="0.3">
      <c r="A156" s="68">
        <v>0.86099999999999999</v>
      </c>
      <c r="B156" s="68">
        <v>15.8</v>
      </c>
      <c r="C156" s="68">
        <v>7.9</v>
      </c>
      <c r="D156" s="68">
        <v>0.86099999999999999</v>
      </c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5.75" customHeight="1" thickBot="1" x14ac:dyDescent="0.3">
      <c r="A157" s="68">
        <v>0.85799999999999998</v>
      </c>
      <c r="B157" s="68">
        <v>15.9</v>
      </c>
      <c r="C157" s="68">
        <v>7.95</v>
      </c>
      <c r="D157" s="68">
        <v>0.85799999999999998</v>
      </c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5.75" customHeight="1" thickBot="1" x14ac:dyDescent="0.3">
      <c r="A158" s="68">
        <v>0.85499999999999998</v>
      </c>
      <c r="B158" s="68">
        <v>16</v>
      </c>
      <c r="C158" s="68">
        <v>8</v>
      </c>
      <c r="D158" s="68">
        <v>0.85499999999999998</v>
      </c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5.75" customHeight="1" thickBot="1" x14ac:dyDescent="0.3">
      <c r="A159" s="68">
        <v>0.85199999999999998</v>
      </c>
      <c r="B159" s="68">
        <v>16.100000000000001</v>
      </c>
      <c r="C159" s="68">
        <v>8.0500000000000007</v>
      </c>
      <c r="D159" s="68">
        <v>0.85199999999999998</v>
      </c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5.75" customHeight="1" thickBot="1" x14ac:dyDescent="0.3">
      <c r="A160" s="68">
        <v>0.84899999999999998</v>
      </c>
      <c r="B160" s="68">
        <v>16.2</v>
      </c>
      <c r="C160" s="68">
        <v>8.1</v>
      </c>
      <c r="D160" s="68">
        <v>0.84899999999999998</v>
      </c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5.75" customHeight="1" thickBot="1" x14ac:dyDescent="0.3">
      <c r="A161" s="68">
        <v>0.84599999999999997</v>
      </c>
      <c r="B161" s="68">
        <v>16.3</v>
      </c>
      <c r="C161" s="68">
        <v>8.15</v>
      </c>
      <c r="D161" s="68">
        <v>0.84599999999999997</v>
      </c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5.75" customHeight="1" thickBot="1" x14ac:dyDescent="0.3">
      <c r="A162" s="68">
        <v>0.84299999999999997</v>
      </c>
      <c r="B162" s="68">
        <v>16.399999999999999</v>
      </c>
      <c r="C162" s="68">
        <v>8.1999999999999993</v>
      </c>
      <c r="D162" s="68">
        <v>0.84299999999999997</v>
      </c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5.75" customHeight="1" thickBot="1" x14ac:dyDescent="0.25">
      <c r="A163" s="67">
        <v>0.84</v>
      </c>
      <c r="B163" s="67">
        <v>16.5</v>
      </c>
      <c r="C163" s="67">
        <v>8.25</v>
      </c>
      <c r="D163" s="67">
        <v>0.84</v>
      </c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5.75" customHeight="1" thickBot="1" x14ac:dyDescent="0.3">
      <c r="A164" s="68">
        <v>0.83699999999999997</v>
      </c>
      <c r="B164" s="68">
        <v>16.600000000000001</v>
      </c>
      <c r="C164" s="68">
        <v>8.3000000000000007</v>
      </c>
      <c r="D164" s="68">
        <v>0.83699999999999997</v>
      </c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5.75" customHeight="1" thickBot="1" x14ac:dyDescent="0.3">
      <c r="A165" s="68">
        <v>0.83399999999999996</v>
      </c>
      <c r="B165" s="68">
        <v>16.7</v>
      </c>
      <c r="C165" s="68">
        <v>8.35</v>
      </c>
      <c r="D165" s="68">
        <v>0.83399999999999996</v>
      </c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5.75" customHeight="1" thickBot="1" x14ac:dyDescent="0.3">
      <c r="A166" s="68">
        <v>0.83099999999999996</v>
      </c>
      <c r="B166" s="68">
        <v>16.8</v>
      </c>
      <c r="C166" s="68">
        <v>8.4</v>
      </c>
      <c r="D166" s="68">
        <v>0.83099999999999996</v>
      </c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5.75" customHeight="1" thickBot="1" x14ac:dyDescent="0.3">
      <c r="A167" s="68">
        <v>0.82799999999999996</v>
      </c>
      <c r="B167" s="68">
        <v>16.899999999999999</v>
      </c>
      <c r="C167" s="68">
        <v>8.4499999999999993</v>
      </c>
      <c r="D167" s="68">
        <v>0.82799999999999996</v>
      </c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5.75" customHeight="1" thickBot="1" x14ac:dyDescent="0.3">
      <c r="A168" s="68">
        <v>0.82499999999999996</v>
      </c>
      <c r="B168" s="68">
        <v>17</v>
      </c>
      <c r="C168" s="68">
        <v>8.5</v>
      </c>
      <c r="D168" s="68">
        <v>0.82499999999999996</v>
      </c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5.75" customHeight="1" thickBot="1" x14ac:dyDescent="0.3">
      <c r="A169" s="68">
        <v>0.82199999999999995</v>
      </c>
      <c r="B169" s="68">
        <v>17.100000000000001</v>
      </c>
      <c r="C169" s="68">
        <v>8.5500000000000007</v>
      </c>
      <c r="D169" s="68">
        <v>0.82199999999999995</v>
      </c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5.75" customHeight="1" thickBot="1" x14ac:dyDescent="0.3">
      <c r="A170" s="68">
        <v>0.81899999999999995</v>
      </c>
      <c r="B170" s="68">
        <v>17.2</v>
      </c>
      <c r="C170" s="68">
        <v>8.6</v>
      </c>
      <c r="D170" s="68">
        <v>0.81899999999999995</v>
      </c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5.75" customHeight="1" thickBot="1" x14ac:dyDescent="0.3">
      <c r="A171" s="68">
        <v>0.81599999999999995</v>
      </c>
      <c r="B171" s="68">
        <v>17.3</v>
      </c>
      <c r="C171" s="68">
        <v>8.65</v>
      </c>
      <c r="D171" s="68">
        <v>0.81599999999999995</v>
      </c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5.75" customHeight="1" thickBot="1" x14ac:dyDescent="0.3">
      <c r="A172" s="68">
        <v>0.81299999999999994</v>
      </c>
      <c r="B172" s="68">
        <v>17.399999999999999</v>
      </c>
      <c r="C172" s="68">
        <v>8.6999999999999993</v>
      </c>
      <c r="D172" s="68">
        <v>0.81299999999999994</v>
      </c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5.75" customHeight="1" thickBot="1" x14ac:dyDescent="0.25">
      <c r="A173" s="67">
        <v>0.81</v>
      </c>
      <c r="B173" s="67">
        <v>17.5</v>
      </c>
      <c r="C173" s="67">
        <v>8.75</v>
      </c>
      <c r="D173" s="67">
        <v>0.81</v>
      </c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5.75" customHeight="1" thickBot="1" x14ac:dyDescent="0.3">
      <c r="A174" s="68">
        <v>0.80800000000000005</v>
      </c>
      <c r="B174" s="68">
        <v>17.600000000000001</v>
      </c>
      <c r="C174" s="68">
        <v>8.8000000000000007</v>
      </c>
      <c r="D174" s="68">
        <v>0.80800000000000005</v>
      </c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5.75" customHeight="1" thickBot="1" x14ac:dyDescent="0.3">
      <c r="A175" s="68">
        <v>0.80600000000000005</v>
      </c>
      <c r="B175" s="68">
        <v>17.7</v>
      </c>
      <c r="C175" s="68">
        <v>8.85</v>
      </c>
      <c r="D175" s="68">
        <v>0.80600000000000005</v>
      </c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5.75" customHeight="1" thickBot="1" x14ac:dyDescent="0.3">
      <c r="A176" s="68">
        <v>0.80400000000000005</v>
      </c>
      <c r="B176" s="68">
        <v>17.8</v>
      </c>
      <c r="C176" s="68">
        <v>8.9</v>
      </c>
      <c r="D176" s="68">
        <v>0.80400000000000005</v>
      </c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5.75" customHeight="1" thickBot="1" x14ac:dyDescent="0.3">
      <c r="A177" s="68">
        <v>0.80200000000000005</v>
      </c>
      <c r="B177" s="68">
        <v>17.899999999999999</v>
      </c>
      <c r="C177" s="68">
        <v>8.9499999999999993</v>
      </c>
      <c r="D177" s="68">
        <v>0.80200000000000005</v>
      </c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5.75" customHeight="1" thickBot="1" x14ac:dyDescent="0.3">
      <c r="A178" s="68">
        <v>0.8</v>
      </c>
      <c r="B178" s="68">
        <v>18</v>
      </c>
      <c r="C178" s="68">
        <v>9</v>
      </c>
      <c r="D178" s="68">
        <v>0.8</v>
      </c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5.75" customHeight="1" thickBot="1" x14ac:dyDescent="0.3">
      <c r="A179" s="68">
        <v>0.79800000000000004</v>
      </c>
      <c r="B179" s="68">
        <v>18.100000000000001</v>
      </c>
      <c r="C179" s="68">
        <v>9.0500000000000007</v>
      </c>
      <c r="D179" s="68">
        <v>0.79800000000000004</v>
      </c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5.75" customHeight="1" thickBot="1" x14ac:dyDescent="0.3">
      <c r="A180" s="68">
        <v>0.79600000000000004</v>
      </c>
      <c r="B180" s="68">
        <v>18.2</v>
      </c>
      <c r="C180" s="68">
        <v>9.1</v>
      </c>
      <c r="D180" s="68">
        <v>0.79600000000000004</v>
      </c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5.75" customHeight="1" thickBot="1" x14ac:dyDescent="0.3">
      <c r="A181" s="68">
        <v>0.79400000000000004</v>
      </c>
      <c r="B181" s="68">
        <v>18.3</v>
      </c>
      <c r="C181" s="68">
        <v>9.15</v>
      </c>
      <c r="D181" s="68">
        <v>0.79400000000000004</v>
      </c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5.75" customHeight="1" thickBot="1" x14ac:dyDescent="0.3">
      <c r="A182" s="68">
        <v>0.79200000000000004</v>
      </c>
      <c r="B182" s="68">
        <v>18.399999999999999</v>
      </c>
      <c r="C182" s="68">
        <v>9.1999999999999993</v>
      </c>
      <c r="D182" s="68">
        <v>0.79200000000000004</v>
      </c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5.75" customHeight="1" thickBot="1" x14ac:dyDescent="0.25">
      <c r="A183" s="67">
        <v>0.79</v>
      </c>
      <c r="B183" s="67">
        <v>18.5</v>
      </c>
      <c r="C183" s="67">
        <v>9.25</v>
      </c>
      <c r="D183" s="67">
        <v>0.79</v>
      </c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5.75" customHeight="1" thickBot="1" x14ac:dyDescent="0.3">
      <c r="A184" s="68">
        <v>0.78800000000000003</v>
      </c>
      <c r="B184" s="68">
        <v>18.600000000000001</v>
      </c>
      <c r="C184" s="68">
        <v>9.3000000000000007</v>
      </c>
      <c r="D184" s="68">
        <v>0.78800000000000003</v>
      </c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5.75" customHeight="1" thickBot="1" x14ac:dyDescent="0.3">
      <c r="A185" s="68">
        <v>0.78600000000000003</v>
      </c>
      <c r="B185" s="68">
        <v>18.7</v>
      </c>
      <c r="C185" s="68">
        <v>9.35</v>
      </c>
      <c r="D185" s="68">
        <v>0.78600000000000003</v>
      </c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5.75" customHeight="1" thickBot="1" x14ac:dyDescent="0.3">
      <c r="A186" s="68">
        <v>0.78400000000000003</v>
      </c>
      <c r="B186" s="68">
        <v>18.8</v>
      </c>
      <c r="C186" s="68">
        <v>9.4</v>
      </c>
      <c r="D186" s="68">
        <v>0.78400000000000003</v>
      </c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5.75" customHeight="1" thickBot="1" x14ac:dyDescent="0.3">
      <c r="A187" s="68">
        <v>0.78200000000000003</v>
      </c>
      <c r="B187" s="68">
        <v>18.899999999999999</v>
      </c>
      <c r="C187" s="68">
        <v>9.4499999999999993</v>
      </c>
      <c r="D187" s="68">
        <v>0.78200000000000003</v>
      </c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5.75" customHeight="1" thickBot="1" x14ac:dyDescent="0.3">
      <c r="A188" s="68">
        <v>0.78</v>
      </c>
      <c r="B188" s="68">
        <v>19</v>
      </c>
      <c r="C188" s="68">
        <v>9.5</v>
      </c>
      <c r="D188" s="68">
        <v>0.78</v>
      </c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5.75" customHeight="1" thickBot="1" x14ac:dyDescent="0.3">
      <c r="A189" s="68">
        <v>0.77800000000000002</v>
      </c>
      <c r="B189" s="68">
        <v>19.100000000000001</v>
      </c>
      <c r="C189" s="68">
        <v>9.5500000000000007</v>
      </c>
      <c r="D189" s="68">
        <v>0.77800000000000002</v>
      </c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5.75" customHeight="1" thickBot="1" x14ac:dyDescent="0.3">
      <c r="A190" s="68">
        <v>0.77600000000000002</v>
      </c>
      <c r="B190" s="68">
        <v>19.2</v>
      </c>
      <c r="C190" s="68">
        <v>9.6</v>
      </c>
      <c r="D190" s="68">
        <v>0.77600000000000002</v>
      </c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5.75" customHeight="1" thickBot="1" x14ac:dyDescent="0.3">
      <c r="A191" s="68">
        <v>0.77400000000000002</v>
      </c>
      <c r="B191" s="68">
        <v>19.3</v>
      </c>
      <c r="C191" s="68">
        <v>9.65</v>
      </c>
      <c r="D191" s="68">
        <v>0.77400000000000002</v>
      </c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5.75" customHeight="1" thickBot="1" x14ac:dyDescent="0.3">
      <c r="A192" s="68">
        <v>0.77200000000000002</v>
      </c>
      <c r="B192" s="68">
        <v>19.399999999999999</v>
      </c>
      <c r="C192" s="68">
        <v>9.6999999999999993</v>
      </c>
      <c r="D192" s="68">
        <v>0.77200000000000002</v>
      </c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5.75" customHeight="1" thickBot="1" x14ac:dyDescent="0.25">
      <c r="A193" s="67">
        <v>0.77</v>
      </c>
      <c r="B193" s="67">
        <v>19.5</v>
      </c>
      <c r="C193" s="67">
        <v>9.75</v>
      </c>
      <c r="D193" s="67">
        <v>0.77</v>
      </c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5.75" customHeight="1" thickBot="1" x14ac:dyDescent="0.3">
      <c r="A194" s="68">
        <v>0.76800000000000002</v>
      </c>
      <c r="B194" s="68">
        <v>19.600000000000001</v>
      </c>
      <c r="C194" s="68">
        <v>9.8000000000000007</v>
      </c>
      <c r="D194" s="68">
        <v>0.76800000000000002</v>
      </c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5.75" customHeight="1" thickBot="1" x14ac:dyDescent="0.3">
      <c r="A195" s="68">
        <v>0.76600000000000001</v>
      </c>
      <c r="B195" s="68">
        <v>19.7</v>
      </c>
      <c r="C195" s="68">
        <v>9.85</v>
      </c>
      <c r="D195" s="68">
        <v>0.76600000000000001</v>
      </c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5.75" customHeight="1" thickBot="1" x14ac:dyDescent="0.3">
      <c r="A196" s="68">
        <v>0.76400000000000001</v>
      </c>
      <c r="B196" s="68">
        <v>19.8</v>
      </c>
      <c r="C196" s="68">
        <v>9.9</v>
      </c>
      <c r="D196" s="68">
        <v>0.76400000000000001</v>
      </c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5.75" customHeight="1" thickBot="1" x14ac:dyDescent="0.3">
      <c r="A197" s="68">
        <v>0.76200000000000001</v>
      </c>
      <c r="B197" s="68">
        <v>19.899999999999999</v>
      </c>
      <c r="C197" s="68">
        <v>9.9499999999999993</v>
      </c>
      <c r="D197" s="68">
        <v>0.76200000000000001</v>
      </c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5.75" customHeight="1" thickBot="1" x14ac:dyDescent="0.3">
      <c r="A198" s="68">
        <v>0.76</v>
      </c>
      <c r="B198" s="68">
        <v>20</v>
      </c>
      <c r="C198" s="68">
        <v>10</v>
      </c>
      <c r="D198" s="68">
        <v>0.76</v>
      </c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5.75" customHeight="1" thickBot="1" x14ac:dyDescent="0.3">
      <c r="A199" s="68">
        <v>0.75800000000000001</v>
      </c>
      <c r="B199" s="68">
        <v>20.100000000000001</v>
      </c>
      <c r="C199" s="68">
        <v>10.050000000000001</v>
      </c>
      <c r="D199" s="68">
        <v>0.75800000000000001</v>
      </c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5.75" customHeight="1" thickBot="1" x14ac:dyDescent="0.3">
      <c r="A200" s="68">
        <v>0.75600000000000001</v>
      </c>
      <c r="B200" s="68">
        <v>20.2</v>
      </c>
      <c r="C200" s="68">
        <v>10.1</v>
      </c>
      <c r="D200" s="68">
        <v>0.75600000000000001</v>
      </c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5.75" customHeight="1" thickBot="1" x14ac:dyDescent="0.3">
      <c r="A201" s="68">
        <v>0.754</v>
      </c>
      <c r="B201" s="68">
        <v>20.3</v>
      </c>
      <c r="C201" s="68">
        <v>10.15</v>
      </c>
      <c r="D201" s="68">
        <v>0.754</v>
      </c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5.75" customHeight="1" thickBot="1" x14ac:dyDescent="0.3">
      <c r="A202" s="68">
        <v>0.752</v>
      </c>
      <c r="B202" s="68">
        <v>20.399999999999999</v>
      </c>
      <c r="C202" s="68">
        <v>10.199999999999999</v>
      </c>
      <c r="D202" s="68">
        <v>0.752</v>
      </c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5.75" customHeight="1" thickBot="1" x14ac:dyDescent="0.25">
      <c r="A203" s="67">
        <v>0.75</v>
      </c>
      <c r="B203" s="67">
        <v>20.5</v>
      </c>
      <c r="C203" s="67">
        <v>10.25</v>
      </c>
      <c r="D203" s="67">
        <v>0.75</v>
      </c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5.75" customHeight="1" thickBot="1" x14ac:dyDescent="0.3">
      <c r="A204" s="68">
        <v>0.748</v>
      </c>
      <c r="B204" s="68">
        <v>20.6</v>
      </c>
      <c r="C204" s="68">
        <v>10.3</v>
      </c>
      <c r="D204" s="68">
        <v>0.748</v>
      </c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5.75" customHeight="1" thickBot="1" x14ac:dyDescent="0.3">
      <c r="A205" s="68">
        <v>0.746</v>
      </c>
      <c r="B205" s="68">
        <v>20.7</v>
      </c>
      <c r="C205" s="68">
        <v>10.35</v>
      </c>
      <c r="D205" s="68">
        <v>0.746</v>
      </c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5.75" customHeight="1" thickBot="1" x14ac:dyDescent="0.3">
      <c r="A206" s="68">
        <v>0.74399999999999999</v>
      </c>
      <c r="B206" s="68">
        <v>20.8</v>
      </c>
      <c r="C206" s="68">
        <v>10.4</v>
      </c>
      <c r="D206" s="68">
        <v>0.74399999999999999</v>
      </c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5.75" customHeight="1" thickBot="1" x14ac:dyDescent="0.3">
      <c r="A207" s="68">
        <v>0.74199999999999999</v>
      </c>
      <c r="B207" s="68">
        <v>20.9</v>
      </c>
      <c r="C207" s="68">
        <v>10.45</v>
      </c>
      <c r="D207" s="68">
        <v>0.74199999999999999</v>
      </c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5.75" customHeight="1" thickBot="1" x14ac:dyDescent="0.3">
      <c r="A208" s="68">
        <v>0.74</v>
      </c>
      <c r="B208" s="68">
        <v>21</v>
      </c>
      <c r="C208" s="68">
        <v>10.5</v>
      </c>
      <c r="D208" s="68">
        <v>0.74</v>
      </c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5.75" customHeight="1" thickBot="1" x14ac:dyDescent="0.3">
      <c r="A209" s="68">
        <v>0.73799999999999999</v>
      </c>
      <c r="B209" s="68">
        <v>21.1</v>
      </c>
      <c r="C209" s="68">
        <v>10.55</v>
      </c>
      <c r="D209" s="68">
        <v>0.73799999999999999</v>
      </c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5.75" customHeight="1" thickBot="1" x14ac:dyDescent="0.3">
      <c r="A210" s="68">
        <v>0.73599999999999999</v>
      </c>
      <c r="B210" s="68">
        <v>21.2</v>
      </c>
      <c r="C210" s="68">
        <v>10.6</v>
      </c>
      <c r="D210" s="68">
        <v>0.73599999999999999</v>
      </c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5.75" customHeight="1" thickBot="1" x14ac:dyDescent="0.3">
      <c r="A211" s="68">
        <v>0.73399999999999999</v>
      </c>
      <c r="B211" s="68">
        <v>21.3</v>
      </c>
      <c r="C211" s="68">
        <v>10.65</v>
      </c>
      <c r="D211" s="68">
        <v>0.73399999999999999</v>
      </c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5.75" customHeight="1" thickBot="1" x14ac:dyDescent="0.3">
      <c r="A212" s="68">
        <v>0.73199999999999998</v>
      </c>
      <c r="B212" s="68">
        <v>21.4</v>
      </c>
      <c r="C212" s="68">
        <v>10.7</v>
      </c>
      <c r="D212" s="68">
        <v>0.73199999999999998</v>
      </c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5.75" customHeight="1" thickBot="1" x14ac:dyDescent="0.25">
      <c r="A213" s="67">
        <v>0.73</v>
      </c>
      <c r="B213" s="67">
        <v>21.5</v>
      </c>
      <c r="C213" s="67">
        <v>10.75</v>
      </c>
      <c r="D213" s="67">
        <v>0.73</v>
      </c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5.75" customHeight="1" thickBot="1" x14ac:dyDescent="0.3">
      <c r="A214" s="68">
        <v>0.72799999999999998</v>
      </c>
      <c r="B214" s="68">
        <v>21.6</v>
      </c>
      <c r="C214" s="68">
        <v>10.8</v>
      </c>
      <c r="D214" s="68">
        <v>0.72799999999999998</v>
      </c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5.75" customHeight="1" thickBot="1" x14ac:dyDescent="0.3">
      <c r="A215" s="68">
        <v>0.72599999999999998</v>
      </c>
      <c r="B215" s="68">
        <v>21.7</v>
      </c>
      <c r="C215" s="68">
        <v>10.85</v>
      </c>
      <c r="D215" s="68">
        <v>0.72599999999999998</v>
      </c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5.75" customHeight="1" thickBot="1" x14ac:dyDescent="0.3">
      <c r="A216" s="68">
        <v>0.72399999999999998</v>
      </c>
      <c r="B216" s="68">
        <v>21.8</v>
      </c>
      <c r="C216" s="68">
        <v>10.9</v>
      </c>
      <c r="D216" s="68">
        <v>0.72399999999999998</v>
      </c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5.75" customHeight="1" thickBot="1" x14ac:dyDescent="0.3">
      <c r="A217" s="68">
        <v>0.72199999999999998</v>
      </c>
      <c r="B217" s="68">
        <v>21.9</v>
      </c>
      <c r="C217" s="68">
        <v>10.95</v>
      </c>
      <c r="D217" s="68">
        <v>0.72199999999999998</v>
      </c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5.75" customHeight="1" thickBot="1" x14ac:dyDescent="0.3">
      <c r="A218" s="68">
        <v>0.72</v>
      </c>
      <c r="B218" s="68">
        <v>22</v>
      </c>
      <c r="C218" s="68">
        <v>11</v>
      </c>
      <c r="D218" s="68">
        <v>0.72</v>
      </c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5.75" customHeight="1" thickBot="1" x14ac:dyDescent="0.3">
      <c r="A219" s="68">
        <v>0.71799999999999997</v>
      </c>
      <c r="B219" s="68">
        <v>22.1</v>
      </c>
      <c r="C219" s="68">
        <v>11.05</v>
      </c>
      <c r="D219" s="68">
        <v>0.71799999999999997</v>
      </c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5.75" customHeight="1" thickBot="1" x14ac:dyDescent="0.3">
      <c r="A220" s="68">
        <v>0.71599999999999997</v>
      </c>
      <c r="B220" s="68">
        <v>22.2</v>
      </c>
      <c r="C220" s="68">
        <v>11.1</v>
      </c>
      <c r="D220" s="68">
        <v>0.71599999999999997</v>
      </c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5.75" customHeight="1" thickBot="1" x14ac:dyDescent="0.3">
      <c r="A221" s="68">
        <v>0.71399999999999997</v>
      </c>
      <c r="B221" s="68">
        <v>22.3</v>
      </c>
      <c r="C221" s="68">
        <v>11.15</v>
      </c>
      <c r="D221" s="68">
        <v>0.71399999999999997</v>
      </c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5.75" customHeight="1" thickBot="1" x14ac:dyDescent="0.3">
      <c r="A222" s="68">
        <v>0.71199999999999997</v>
      </c>
      <c r="B222" s="68">
        <v>22.4</v>
      </c>
      <c r="C222" s="68">
        <v>11.2</v>
      </c>
      <c r="D222" s="68">
        <v>0.71199999999999997</v>
      </c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5.75" customHeight="1" thickBot="1" x14ac:dyDescent="0.25">
      <c r="A223" s="67">
        <v>0.71</v>
      </c>
      <c r="B223" s="67">
        <v>22.5</v>
      </c>
      <c r="C223" s="67">
        <v>11.25</v>
      </c>
      <c r="D223" s="67">
        <v>0.71</v>
      </c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5.75" customHeight="1" thickBot="1" x14ac:dyDescent="0.3">
      <c r="A224" s="68">
        <v>0.70899999999999996</v>
      </c>
      <c r="B224" s="68">
        <v>22.6</v>
      </c>
      <c r="C224" s="68">
        <v>11.3</v>
      </c>
      <c r="D224" s="68">
        <v>0.70899999999999996</v>
      </c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5.75" customHeight="1" thickBot="1" x14ac:dyDescent="0.3">
      <c r="A225" s="68">
        <v>0.70799999999999996</v>
      </c>
      <c r="B225" s="68">
        <v>22.7</v>
      </c>
      <c r="C225" s="68">
        <v>11.35</v>
      </c>
      <c r="D225" s="68">
        <v>0.70799999999999996</v>
      </c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5.75" customHeight="1" thickBot="1" x14ac:dyDescent="0.3">
      <c r="A226" s="68">
        <v>0.70699999999999996</v>
      </c>
      <c r="B226" s="68">
        <v>22.8</v>
      </c>
      <c r="C226" s="68">
        <v>11.4</v>
      </c>
      <c r="D226" s="68">
        <v>0.70699999999999996</v>
      </c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5.75" customHeight="1" thickBot="1" x14ac:dyDescent="0.3">
      <c r="A227" s="68">
        <v>0.70599999999999996</v>
      </c>
      <c r="B227" s="68">
        <v>22.9</v>
      </c>
      <c r="C227" s="68">
        <v>11.45</v>
      </c>
      <c r="D227" s="68">
        <v>0.70599999999999996</v>
      </c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5.75" customHeight="1" thickBot="1" x14ac:dyDescent="0.3">
      <c r="A228" s="68">
        <v>0.70499999999999996</v>
      </c>
      <c r="B228" s="68">
        <v>23</v>
      </c>
      <c r="C228" s="68">
        <v>11.5</v>
      </c>
      <c r="D228" s="68">
        <v>0.70499999999999996</v>
      </c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5.75" customHeight="1" thickBot="1" x14ac:dyDescent="0.3">
      <c r="A229" s="68">
        <v>0.70399999999999996</v>
      </c>
      <c r="B229" s="68">
        <v>23.1</v>
      </c>
      <c r="C229" s="68">
        <v>11.55</v>
      </c>
      <c r="D229" s="68">
        <v>0.70399999999999996</v>
      </c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5.75" customHeight="1" thickBot="1" x14ac:dyDescent="0.3">
      <c r="A230" s="68">
        <v>0.70299999999999996</v>
      </c>
      <c r="B230" s="68">
        <v>23.2</v>
      </c>
      <c r="C230" s="68">
        <v>11.6</v>
      </c>
      <c r="D230" s="68">
        <v>0.70299999999999996</v>
      </c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5.75" customHeight="1" thickBot="1" x14ac:dyDescent="0.3">
      <c r="A231" s="68">
        <v>0.70199999999999996</v>
      </c>
      <c r="B231" s="68">
        <v>23.3</v>
      </c>
      <c r="C231" s="68">
        <v>11.65</v>
      </c>
      <c r="D231" s="68">
        <v>0.70199999999999996</v>
      </c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5.75" customHeight="1" thickBot="1" x14ac:dyDescent="0.3">
      <c r="A232" s="68">
        <v>0.70099999999999996</v>
      </c>
      <c r="B232" s="68">
        <v>23.4</v>
      </c>
      <c r="C232" s="68">
        <v>11.7</v>
      </c>
      <c r="D232" s="68">
        <v>0.70099999999999996</v>
      </c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5.75" customHeight="1" thickBot="1" x14ac:dyDescent="0.25">
      <c r="A233" s="67">
        <v>0.7</v>
      </c>
      <c r="B233" s="67">
        <v>23.5</v>
      </c>
      <c r="C233" s="67">
        <v>11.75</v>
      </c>
      <c r="D233" s="67">
        <v>0.7</v>
      </c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5.75" customHeight="1" thickBot="1" x14ac:dyDescent="0.3">
      <c r="A234" s="68">
        <v>0.69899999999999995</v>
      </c>
      <c r="B234" s="68">
        <v>23.6</v>
      </c>
      <c r="C234" s="68">
        <v>11.8</v>
      </c>
      <c r="D234" s="68">
        <v>0.69899999999999995</v>
      </c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5.75" customHeight="1" thickBot="1" x14ac:dyDescent="0.3">
      <c r="A235" s="68">
        <v>0.69799999999999995</v>
      </c>
      <c r="B235" s="68">
        <v>23.7</v>
      </c>
      <c r="C235" s="68">
        <v>11.85</v>
      </c>
      <c r="D235" s="68">
        <v>0.69799999999999995</v>
      </c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5.75" customHeight="1" thickBot="1" x14ac:dyDescent="0.3">
      <c r="A236" s="68">
        <v>0.69699999999999995</v>
      </c>
      <c r="B236" s="68">
        <v>23.8</v>
      </c>
      <c r="C236" s="68">
        <v>11.9</v>
      </c>
      <c r="D236" s="68">
        <v>0.69699999999999995</v>
      </c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5.75" customHeight="1" thickBot="1" x14ac:dyDescent="0.3">
      <c r="A237" s="68">
        <v>0.69599999999999995</v>
      </c>
      <c r="B237" s="68">
        <v>23.9</v>
      </c>
      <c r="C237" s="68">
        <v>11.95</v>
      </c>
      <c r="D237" s="68">
        <v>0.69599999999999995</v>
      </c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5.75" customHeight="1" thickBot="1" x14ac:dyDescent="0.3">
      <c r="A238" s="68">
        <v>0.69499999999999995</v>
      </c>
      <c r="B238" s="68">
        <v>24</v>
      </c>
      <c r="C238" s="68">
        <v>12</v>
      </c>
      <c r="D238" s="68">
        <v>0.69499999999999995</v>
      </c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5.75" customHeight="1" thickBot="1" x14ac:dyDescent="0.3">
      <c r="A239" s="68">
        <v>0.69399999999999995</v>
      </c>
      <c r="B239" s="68">
        <v>24.1</v>
      </c>
      <c r="C239" s="68">
        <v>12.05</v>
      </c>
      <c r="D239" s="68">
        <v>0.69399999999999995</v>
      </c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5.75" customHeight="1" thickBot="1" x14ac:dyDescent="0.3">
      <c r="A240" s="68">
        <v>0.69299999999999995</v>
      </c>
      <c r="B240" s="68">
        <v>24.2</v>
      </c>
      <c r="C240" s="68">
        <v>12.1</v>
      </c>
      <c r="D240" s="68">
        <v>0.69299999999999995</v>
      </c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5.75" customHeight="1" thickBot="1" x14ac:dyDescent="0.3">
      <c r="A241" s="68">
        <v>0.69199999999999995</v>
      </c>
      <c r="B241" s="68">
        <v>24.3</v>
      </c>
      <c r="C241" s="68">
        <v>12.15</v>
      </c>
      <c r="D241" s="68">
        <v>0.69199999999999995</v>
      </c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5.75" customHeight="1" thickBot="1" x14ac:dyDescent="0.3">
      <c r="A242" s="68">
        <v>0.69099999999999995</v>
      </c>
      <c r="B242" s="68">
        <v>24.4</v>
      </c>
      <c r="C242" s="68">
        <v>12.2</v>
      </c>
      <c r="D242" s="68">
        <v>0.69099999999999995</v>
      </c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5.75" customHeight="1" thickBot="1" x14ac:dyDescent="0.25">
      <c r="A243" s="67">
        <v>0.69</v>
      </c>
      <c r="B243" s="67">
        <v>24.5</v>
      </c>
      <c r="C243" s="67">
        <v>12.25</v>
      </c>
      <c r="D243" s="67">
        <v>0.69</v>
      </c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5.75" customHeight="1" thickBot="1" x14ac:dyDescent="0.3">
      <c r="A244" s="68">
        <v>0.68799999999999994</v>
      </c>
      <c r="B244" s="68">
        <v>24.6</v>
      </c>
      <c r="C244" s="68">
        <v>12.3</v>
      </c>
      <c r="D244" s="68">
        <v>0.68799999999999994</v>
      </c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5.75" customHeight="1" thickBot="1" x14ac:dyDescent="0.3">
      <c r="A245" s="68">
        <v>0.68600000000000005</v>
      </c>
      <c r="B245" s="68">
        <v>24.7</v>
      </c>
      <c r="C245" s="68">
        <v>12.35</v>
      </c>
      <c r="D245" s="68">
        <v>0.68600000000000005</v>
      </c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5.75" customHeight="1" thickBot="1" x14ac:dyDescent="0.3">
      <c r="A246" s="68">
        <v>0.68400000000000005</v>
      </c>
      <c r="B246" s="68">
        <v>24.8</v>
      </c>
      <c r="C246" s="68">
        <v>12.4</v>
      </c>
      <c r="D246" s="68">
        <v>0.68400000000000005</v>
      </c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5.75" customHeight="1" thickBot="1" x14ac:dyDescent="0.3">
      <c r="A247" s="68">
        <v>0.68200000000000005</v>
      </c>
      <c r="B247" s="68">
        <v>24.9</v>
      </c>
      <c r="C247" s="68">
        <v>12.45</v>
      </c>
      <c r="D247" s="68">
        <v>0.68200000000000005</v>
      </c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5.75" customHeight="1" thickBot="1" x14ac:dyDescent="0.3">
      <c r="A248" s="68">
        <v>0.68</v>
      </c>
      <c r="B248" s="68">
        <v>25</v>
      </c>
      <c r="C248" s="68">
        <v>12.5</v>
      </c>
      <c r="D248" s="68">
        <v>0.68</v>
      </c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5.75" customHeight="1" thickBot="1" x14ac:dyDescent="0.3">
      <c r="A249" s="68">
        <v>0.67800000000000005</v>
      </c>
      <c r="B249" s="68">
        <v>25.1</v>
      </c>
      <c r="C249" s="68">
        <v>12.55</v>
      </c>
      <c r="D249" s="68">
        <v>0.67800000000000005</v>
      </c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5.75" customHeight="1" thickBot="1" x14ac:dyDescent="0.3">
      <c r="A250" s="68">
        <v>0.67600000000000005</v>
      </c>
      <c r="B250" s="68">
        <v>25.2</v>
      </c>
      <c r="C250" s="68">
        <v>12.6</v>
      </c>
      <c r="D250" s="68">
        <v>0.67600000000000005</v>
      </c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5.75" customHeight="1" thickBot="1" x14ac:dyDescent="0.3">
      <c r="A251" s="68">
        <v>0.67400000000000004</v>
      </c>
      <c r="B251" s="68">
        <v>25.3</v>
      </c>
      <c r="C251" s="68">
        <v>12.65</v>
      </c>
      <c r="D251" s="68">
        <v>0.67400000000000004</v>
      </c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5.75" customHeight="1" thickBot="1" x14ac:dyDescent="0.3">
      <c r="A252" s="68">
        <v>0.67200000000000004</v>
      </c>
      <c r="B252" s="68">
        <v>25.4</v>
      </c>
      <c r="C252" s="68">
        <v>12.7</v>
      </c>
      <c r="D252" s="68">
        <v>0.67200000000000004</v>
      </c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5.75" customHeight="1" thickBot="1" x14ac:dyDescent="0.25">
      <c r="A253" s="67">
        <v>0.67</v>
      </c>
      <c r="B253" s="67">
        <v>25.5</v>
      </c>
      <c r="C253" s="67">
        <v>12.75</v>
      </c>
      <c r="D253" s="67">
        <v>0.67</v>
      </c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5.75" customHeight="1" thickBot="1" x14ac:dyDescent="0.3">
      <c r="A254" s="68">
        <v>0.66800000000000004</v>
      </c>
      <c r="B254" s="68">
        <v>25.65</v>
      </c>
      <c r="C254" s="68">
        <v>12.824999999999999</v>
      </c>
      <c r="D254" s="68">
        <v>0.66800000000000004</v>
      </c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5.75" customHeight="1" thickBot="1" x14ac:dyDescent="0.3">
      <c r="A255" s="68">
        <v>0.66600000000000004</v>
      </c>
      <c r="B255" s="68">
        <v>25.8</v>
      </c>
      <c r="C255" s="68">
        <v>12.9</v>
      </c>
      <c r="D255" s="68">
        <v>0.66600000000000004</v>
      </c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5.75" customHeight="1" thickBot="1" x14ac:dyDescent="0.3">
      <c r="A256" s="68">
        <v>0.66400000000000003</v>
      </c>
      <c r="B256" s="68">
        <v>25.95</v>
      </c>
      <c r="C256" s="68">
        <v>12.975</v>
      </c>
      <c r="D256" s="68">
        <v>0.66400000000000003</v>
      </c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5.75" customHeight="1" thickBot="1" x14ac:dyDescent="0.3">
      <c r="A257" s="68">
        <v>0.66200000000000003</v>
      </c>
      <c r="B257" s="68">
        <v>26.1</v>
      </c>
      <c r="C257" s="68">
        <v>13.05</v>
      </c>
      <c r="D257" s="68">
        <v>0.66200000000000003</v>
      </c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5.75" customHeight="1" thickBot="1" x14ac:dyDescent="0.3">
      <c r="A258" s="68">
        <v>0.66</v>
      </c>
      <c r="B258" s="68">
        <v>26.25</v>
      </c>
      <c r="C258" s="68">
        <v>13.125</v>
      </c>
      <c r="D258" s="68">
        <v>0.66</v>
      </c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5.75" customHeight="1" thickBot="1" x14ac:dyDescent="0.3">
      <c r="A259" s="68">
        <v>0.65800000000000003</v>
      </c>
      <c r="B259" s="68">
        <v>26.4</v>
      </c>
      <c r="C259" s="68">
        <v>13.2</v>
      </c>
      <c r="D259" s="68">
        <v>0.65800000000000003</v>
      </c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5.75" customHeight="1" thickBot="1" x14ac:dyDescent="0.3">
      <c r="A260" s="68">
        <v>0.65600000000000003</v>
      </c>
      <c r="B260" s="68">
        <v>26.55</v>
      </c>
      <c r="C260" s="68">
        <v>13.275</v>
      </c>
      <c r="D260" s="68">
        <v>0.65600000000000003</v>
      </c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5.75" customHeight="1" thickBot="1" x14ac:dyDescent="0.3">
      <c r="A261" s="68">
        <v>0.65400000000000003</v>
      </c>
      <c r="B261" s="68">
        <v>26.7</v>
      </c>
      <c r="C261" s="68">
        <v>13.35</v>
      </c>
      <c r="D261" s="68">
        <v>0.65400000000000003</v>
      </c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5.75" customHeight="1" thickBot="1" x14ac:dyDescent="0.3">
      <c r="A262" s="68">
        <v>0.65200000000000002</v>
      </c>
      <c r="B262" s="68">
        <v>26.85</v>
      </c>
      <c r="C262" s="68">
        <v>13.425000000000001</v>
      </c>
      <c r="D262" s="68">
        <v>0.65200000000000002</v>
      </c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5.75" customHeight="1" thickBot="1" x14ac:dyDescent="0.25">
      <c r="A263" s="67">
        <v>0.65</v>
      </c>
      <c r="B263" s="67">
        <v>27</v>
      </c>
      <c r="C263" s="67">
        <v>13.5</v>
      </c>
      <c r="D263" s="67">
        <v>0.65</v>
      </c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5.75" customHeight="1" thickBot="1" x14ac:dyDescent="0.3">
      <c r="A264" s="68">
        <v>0.64700000000000002</v>
      </c>
      <c r="B264" s="68">
        <v>27.2</v>
      </c>
      <c r="C264" s="68">
        <v>13.6</v>
      </c>
      <c r="D264" s="68">
        <v>0.64700000000000002</v>
      </c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5.75" customHeight="1" thickBot="1" x14ac:dyDescent="0.3">
      <c r="A265" s="68">
        <v>0.64400000000000002</v>
      </c>
      <c r="B265" s="68">
        <v>27.4</v>
      </c>
      <c r="C265" s="68">
        <v>13.7</v>
      </c>
      <c r="D265" s="68">
        <v>0.64400000000000002</v>
      </c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5.75" customHeight="1" thickBot="1" x14ac:dyDescent="0.3">
      <c r="A266" s="68">
        <v>0.64100000000000001</v>
      </c>
      <c r="B266" s="68">
        <v>27.6</v>
      </c>
      <c r="C266" s="68">
        <v>13.8</v>
      </c>
      <c r="D266" s="68">
        <v>0.64100000000000001</v>
      </c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5.75" customHeight="1" thickBot="1" x14ac:dyDescent="0.3">
      <c r="A267" s="68">
        <v>0.63800000000000001</v>
      </c>
      <c r="B267" s="68">
        <v>27.8</v>
      </c>
      <c r="C267" s="68">
        <v>13.9</v>
      </c>
      <c r="D267" s="68">
        <v>0.63800000000000001</v>
      </c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5.75" customHeight="1" thickBot="1" x14ac:dyDescent="0.3">
      <c r="A268" s="68">
        <v>0.63500000000000001</v>
      </c>
      <c r="B268" s="68">
        <v>28</v>
      </c>
      <c r="C268" s="68">
        <v>14</v>
      </c>
      <c r="D268" s="68">
        <v>0.63500000000000001</v>
      </c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5.75" customHeight="1" thickBot="1" x14ac:dyDescent="0.3">
      <c r="A269" s="68">
        <v>0.63200000000000001</v>
      </c>
      <c r="B269" s="68">
        <v>28.2</v>
      </c>
      <c r="C269" s="68">
        <v>14.1</v>
      </c>
      <c r="D269" s="68">
        <v>0.63200000000000001</v>
      </c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5.75" customHeight="1" thickBot="1" x14ac:dyDescent="0.3">
      <c r="A270" s="68">
        <v>0.629</v>
      </c>
      <c r="B270" s="68">
        <v>28.4</v>
      </c>
      <c r="C270" s="68">
        <v>14.2</v>
      </c>
      <c r="D270" s="68">
        <v>0.629</v>
      </c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5.75" customHeight="1" thickBot="1" x14ac:dyDescent="0.3">
      <c r="A271" s="68">
        <v>0.626</v>
      </c>
      <c r="B271" s="68">
        <v>28.6</v>
      </c>
      <c r="C271" s="68">
        <v>14.3</v>
      </c>
      <c r="D271" s="68">
        <v>0.626</v>
      </c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5.75" customHeight="1" thickBot="1" x14ac:dyDescent="0.3">
      <c r="A272" s="68">
        <v>0.623</v>
      </c>
      <c r="B272" s="68">
        <v>28.8</v>
      </c>
      <c r="C272" s="68">
        <v>14.4</v>
      </c>
      <c r="D272" s="68">
        <v>0.623</v>
      </c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5.75" customHeight="1" thickBot="1" x14ac:dyDescent="0.25">
      <c r="A273" s="67">
        <v>0.62</v>
      </c>
      <c r="B273" s="67">
        <v>29</v>
      </c>
      <c r="C273" s="67">
        <v>14.5</v>
      </c>
      <c r="D273" s="67">
        <v>0.62</v>
      </c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5.75" customHeight="1" thickBot="1" x14ac:dyDescent="0.3">
      <c r="A274" s="68">
        <v>0.61799999999999999</v>
      </c>
      <c r="B274" s="68">
        <v>29.2</v>
      </c>
      <c r="C274" s="68">
        <v>14.6</v>
      </c>
      <c r="D274" s="68">
        <v>0.61799999999999999</v>
      </c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5.75" customHeight="1" thickBot="1" x14ac:dyDescent="0.3">
      <c r="A275" s="68">
        <v>0.61599999999999999</v>
      </c>
      <c r="B275" s="68">
        <v>29.4</v>
      </c>
      <c r="C275" s="68">
        <v>14.7</v>
      </c>
      <c r="D275" s="68">
        <v>0.61599999999999999</v>
      </c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5.75" customHeight="1" thickBot="1" x14ac:dyDescent="0.3">
      <c r="A276" s="68">
        <v>0.61399999999999999</v>
      </c>
      <c r="B276" s="68">
        <v>29.6</v>
      </c>
      <c r="C276" s="68">
        <v>14.8</v>
      </c>
      <c r="D276" s="68">
        <v>0.61399999999999999</v>
      </c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5.75" customHeight="1" thickBot="1" x14ac:dyDescent="0.3">
      <c r="A277" s="68">
        <v>0.61199999999999999</v>
      </c>
      <c r="B277" s="68">
        <v>29.8</v>
      </c>
      <c r="C277" s="68">
        <v>14.9</v>
      </c>
      <c r="D277" s="68">
        <v>0.61199999999999999</v>
      </c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5.75" customHeight="1" thickBot="1" x14ac:dyDescent="0.3">
      <c r="A278" s="68">
        <v>0.61</v>
      </c>
      <c r="B278" s="68">
        <v>30</v>
      </c>
      <c r="C278" s="68">
        <v>15</v>
      </c>
      <c r="D278" s="68">
        <v>0.61</v>
      </c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5.75" customHeight="1" thickBot="1" x14ac:dyDescent="0.3">
      <c r="A279" s="68">
        <v>0.60799999999999998</v>
      </c>
      <c r="B279" s="68">
        <v>30.2</v>
      </c>
      <c r="C279" s="68">
        <v>15.1</v>
      </c>
      <c r="D279" s="68">
        <v>0.60799999999999998</v>
      </c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5.75" customHeight="1" thickBot="1" x14ac:dyDescent="0.3">
      <c r="A280" s="68">
        <v>0.60599999999999998</v>
      </c>
      <c r="B280" s="68">
        <v>30.4</v>
      </c>
      <c r="C280" s="68">
        <v>15.2</v>
      </c>
      <c r="D280" s="68">
        <v>0.60599999999999998</v>
      </c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5.75" customHeight="1" thickBot="1" x14ac:dyDescent="0.3">
      <c r="A281" s="68">
        <v>0.60399999999999998</v>
      </c>
      <c r="B281" s="68">
        <v>30.6</v>
      </c>
      <c r="C281" s="68">
        <v>15.3</v>
      </c>
      <c r="D281" s="68">
        <v>0.60399999999999998</v>
      </c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5.75" customHeight="1" thickBot="1" x14ac:dyDescent="0.3">
      <c r="A282" s="68">
        <v>0.60199999999999998</v>
      </c>
      <c r="B282" s="68">
        <v>30.8</v>
      </c>
      <c r="C282" s="68">
        <v>15.4</v>
      </c>
      <c r="D282" s="68">
        <v>0.60199999999999998</v>
      </c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5.75" customHeight="1" thickBot="1" x14ac:dyDescent="0.25">
      <c r="A283" s="67">
        <v>0.6</v>
      </c>
      <c r="B283" s="67">
        <v>31</v>
      </c>
      <c r="C283" s="67">
        <v>15.5</v>
      </c>
      <c r="D283" s="67">
        <v>0.6</v>
      </c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5.75" customHeight="1" thickBot="1" x14ac:dyDescent="0.3">
      <c r="A284" s="68">
        <v>0.59799999999999998</v>
      </c>
      <c r="B284" s="68">
        <v>31.2</v>
      </c>
      <c r="C284" s="68">
        <v>15.6</v>
      </c>
      <c r="D284" s="68">
        <v>0.59799999999999998</v>
      </c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5.75" customHeight="1" thickBot="1" x14ac:dyDescent="0.3">
      <c r="A285" s="68">
        <v>0.59599999999999997</v>
      </c>
      <c r="B285" s="68">
        <v>31.4</v>
      </c>
      <c r="C285" s="68">
        <v>15.7</v>
      </c>
      <c r="D285" s="68">
        <v>0.59599999999999997</v>
      </c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5.75" customHeight="1" thickBot="1" x14ac:dyDescent="0.3">
      <c r="A286" s="68">
        <v>0.59399999999999997</v>
      </c>
      <c r="B286" s="68">
        <v>31.6</v>
      </c>
      <c r="C286" s="68">
        <v>15.8</v>
      </c>
      <c r="D286" s="68">
        <v>0.59399999999999997</v>
      </c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5.75" customHeight="1" thickBot="1" x14ac:dyDescent="0.3">
      <c r="A287" s="68">
        <v>0.59199999999999997</v>
      </c>
      <c r="B287" s="68">
        <v>31.8</v>
      </c>
      <c r="C287" s="68">
        <v>15.9</v>
      </c>
      <c r="D287" s="68">
        <v>0.59199999999999997</v>
      </c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5.75" customHeight="1" thickBot="1" x14ac:dyDescent="0.3">
      <c r="A288" s="68">
        <v>0.59</v>
      </c>
      <c r="B288" s="68">
        <v>32</v>
      </c>
      <c r="C288" s="68">
        <v>16</v>
      </c>
      <c r="D288" s="68">
        <v>0.59</v>
      </c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5.75" customHeight="1" thickBot="1" x14ac:dyDescent="0.3">
      <c r="A289" s="68">
        <v>0.58799999999999997</v>
      </c>
      <c r="B289" s="68">
        <v>32.200000000000003</v>
      </c>
      <c r="C289" s="68">
        <v>16.100000000000001</v>
      </c>
      <c r="D289" s="68">
        <v>0.58799999999999997</v>
      </c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5.75" customHeight="1" thickBot="1" x14ac:dyDescent="0.3">
      <c r="A290" s="68">
        <v>0.58599999999999997</v>
      </c>
      <c r="B290" s="68">
        <v>32.4</v>
      </c>
      <c r="C290" s="68">
        <v>16.2</v>
      </c>
      <c r="D290" s="68">
        <v>0.58599999999999997</v>
      </c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5.75" customHeight="1" thickBot="1" x14ac:dyDescent="0.3">
      <c r="A291" s="68">
        <v>0.58399999999999996</v>
      </c>
      <c r="B291" s="68">
        <v>32.6</v>
      </c>
      <c r="C291" s="68">
        <v>16.3</v>
      </c>
      <c r="D291" s="68">
        <v>0.58399999999999996</v>
      </c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5.75" customHeight="1" thickBot="1" x14ac:dyDescent="0.3">
      <c r="A292" s="68">
        <v>0.58199999999999996</v>
      </c>
      <c r="B292" s="68">
        <v>32.799999999999997</v>
      </c>
      <c r="C292" s="68">
        <v>16.399999999999999</v>
      </c>
      <c r="D292" s="68">
        <v>0.58199999999999996</v>
      </c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5.75" customHeight="1" thickBot="1" x14ac:dyDescent="0.25">
      <c r="A293" s="67">
        <v>0.57999999999999996</v>
      </c>
      <c r="B293" s="67">
        <v>33</v>
      </c>
      <c r="C293" s="67">
        <v>16.5</v>
      </c>
      <c r="D293" s="67">
        <v>0.57999999999999996</v>
      </c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5.75" customHeight="1" thickBot="1" x14ac:dyDescent="0.3">
      <c r="A294" s="68">
        <v>0.57799999999999996</v>
      </c>
      <c r="B294" s="68">
        <v>33.200000000000003</v>
      </c>
      <c r="C294" s="68">
        <v>16.600000000000001</v>
      </c>
      <c r="D294" s="68">
        <v>0.57799999999999996</v>
      </c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5.75" customHeight="1" thickBot="1" x14ac:dyDescent="0.3">
      <c r="A295" s="68">
        <v>0.57599999999999996</v>
      </c>
      <c r="B295" s="68">
        <v>33.4</v>
      </c>
      <c r="C295" s="68">
        <v>16.7</v>
      </c>
      <c r="D295" s="68">
        <v>0.57599999999999996</v>
      </c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5.75" customHeight="1" thickBot="1" x14ac:dyDescent="0.3">
      <c r="A296" s="68">
        <v>0.57399999999999995</v>
      </c>
      <c r="B296" s="68">
        <v>33.6</v>
      </c>
      <c r="C296" s="68">
        <v>16.8</v>
      </c>
      <c r="D296" s="68">
        <v>0.57399999999999995</v>
      </c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5.75" customHeight="1" thickBot="1" x14ac:dyDescent="0.3">
      <c r="A297" s="68">
        <v>0.57199999999999995</v>
      </c>
      <c r="B297" s="68">
        <v>33.799999999999997</v>
      </c>
      <c r="C297" s="68">
        <v>16.899999999999999</v>
      </c>
      <c r="D297" s="68">
        <v>0.57199999999999995</v>
      </c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5.75" customHeight="1" thickBot="1" x14ac:dyDescent="0.3">
      <c r="A298" s="68">
        <v>0.56999999999999995</v>
      </c>
      <c r="B298" s="68">
        <v>34</v>
      </c>
      <c r="C298" s="68">
        <v>17</v>
      </c>
      <c r="D298" s="68">
        <v>0.56999999999999995</v>
      </c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5.75" customHeight="1" thickBot="1" x14ac:dyDescent="0.3">
      <c r="A299" s="68">
        <v>0.56799999999999995</v>
      </c>
      <c r="B299" s="68">
        <v>34.200000000000003</v>
      </c>
      <c r="C299" s="68">
        <v>17.100000000000001</v>
      </c>
      <c r="D299" s="68">
        <v>0.56799999999999995</v>
      </c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5.75" customHeight="1" thickBot="1" x14ac:dyDescent="0.3">
      <c r="A300" s="68">
        <v>0.56599999999999995</v>
      </c>
      <c r="B300" s="68">
        <v>34.4</v>
      </c>
      <c r="C300" s="68">
        <v>17.2</v>
      </c>
      <c r="D300" s="68">
        <v>0.56599999999999995</v>
      </c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5.75" customHeight="1" thickBot="1" x14ac:dyDescent="0.3">
      <c r="A301" s="68">
        <v>0.56399999999999995</v>
      </c>
      <c r="B301" s="68">
        <v>34.6</v>
      </c>
      <c r="C301" s="68">
        <v>17.3</v>
      </c>
      <c r="D301" s="68">
        <v>0.56399999999999995</v>
      </c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5.75" customHeight="1" thickBot="1" x14ac:dyDescent="0.3">
      <c r="A302" s="68">
        <v>0.56200000000000006</v>
      </c>
      <c r="B302" s="68">
        <v>34.799999999999997</v>
      </c>
      <c r="C302" s="68">
        <v>17.399999999999999</v>
      </c>
      <c r="D302" s="68">
        <v>0.56200000000000006</v>
      </c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5.75" customHeight="1" thickBot="1" x14ac:dyDescent="0.25">
      <c r="A303" s="67">
        <v>0.56000000000000005</v>
      </c>
      <c r="B303" s="67">
        <v>35</v>
      </c>
      <c r="C303" s="67">
        <v>17.5</v>
      </c>
      <c r="D303" s="67">
        <v>0.56000000000000005</v>
      </c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5.75" customHeight="1" thickBot="1" x14ac:dyDescent="0.3">
      <c r="A304" s="68">
        <v>0.55800000000000005</v>
      </c>
      <c r="B304" s="68">
        <v>35.200000000000003</v>
      </c>
      <c r="C304" s="68">
        <v>17.600000000000001</v>
      </c>
      <c r="D304" s="68">
        <v>0.55800000000000005</v>
      </c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5.75" customHeight="1" thickBot="1" x14ac:dyDescent="0.3">
      <c r="A305" s="68">
        <v>0.55600000000000005</v>
      </c>
      <c r="B305" s="68">
        <v>35.4</v>
      </c>
      <c r="C305" s="68">
        <v>17.7</v>
      </c>
      <c r="D305" s="68">
        <v>0.55600000000000005</v>
      </c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5.75" customHeight="1" thickBot="1" x14ac:dyDescent="0.3">
      <c r="A306" s="68">
        <v>0.55400000000000005</v>
      </c>
      <c r="B306" s="68">
        <v>35.6</v>
      </c>
      <c r="C306" s="68">
        <v>17.8</v>
      </c>
      <c r="D306" s="68">
        <v>0.55400000000000005</v>
      </c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5.75" customHeight="1" thickBot="1" x14ac:dyDescent="0.3">
      <c r="A307" s="68">
        <v>0.55200000000000005</v>
      </c>
      <c r="B307" s="68">
        <v>35.799999999999997</v>
      </c>
      <c r="C307" s="68">
        <v>17.899999999999999</v>
      </c>
      <c r="D307" s="68">
        <v>0.55200000000000005</v>
      </c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5.75" customHeight="1" thickBot="1" x14ac:dyDescent="0.3">
      <c r="A308" s="68">
        <v>0.55000000000000004</v>
      </c>
      <c r="B308" s="68">
        <v>36</v>
      </c>
      <c r="C308" s="68">
        <v>18</v>
      </c>
      <c r="D308" s="68">
        <v>0.55000000000000004</v>
      </c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5.75" customHeight="1" thickBot="1" x14ac:dyDescent="0.3">
      <c r="A309" s="68">
        <v>0.54800000000000004</v>
      </c>
      <c r="B309" s="68">
        <v>36.200000000000003</v>
      </c>
      <c r="C309" s="68">
        <v>18.100000000000001</v>
      </c>
      <c r="D309" s="68">
        <v>0.54800000000000004</v>
      </c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5.75" customHeight="1" thickBot="1" x14ac:dyDescent="0.3">
      <c r="A310" s="68">
        <v>0.54600000000000004</v>
      </c>
      <c r="B310" s="68">
        <v>36.4</v>
      </c>
      <c r="C310" s="68">
        <v>18.2</v>
      </c>
      <c r="D310" s="68">
        <v>0.54600000000000004</v>
      </c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5.75" customHeight="1" thickBot="1" x14ac:dyDescent="0.3">
      <c r="A311" s="68">
        <v>0.54400000000000004</v>
      </c>
      <c r="B311" s="68">
        <v>36.6</v>
      </c>
      <c r="C311" s="68">
        <v>18.3</v>
      </c>
      <c r="D311" s="68">
        <v>0.54400000000000004</v>
      </c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5.75" customHeight="1" thickBot="1" x14ac:dyDescent="0.3">
      <c r="A312" s="68">
        <v>0.54200000000000004</v>
      </c>
      <c r="B312" s="68">
        <v>36.799999999999997</v>
      </c>
      <c r="C312" s="68">
        <v>18.399999999999999</v>
      </c>
      <c r="D312" s="68">
        <v>0.54200000000000004</v>
      </c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5.75" customHeight="1" thickBot="1" x14ac:dyDescent="0.25">
      <c r="A313" s="67">
        <v>0.54</v>
      </c>
      <c r="B313" s="67">
        <v>37</v>
      </c>
      <c r="C313" s="67">
        <v>18.5</v>
      </c>
      <c r="D313" s="67">
        <v>0.54</v>
      </c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5.75" customHeight="1" thickBot="1" x14ac:dyDescent="0.3">
      <c r="A314" s="68">
        <v>0.53800000000000003</v>
      </c>
      <c r="B314" s="68">
        <v>37.200000000000003</v>
      </c>
      <c r="C314" s="68">
        <v>18.600000000000001</v>
      </c>
      <c r="D314" s="68">
        <v>0.53800000000000003</v>
      </c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5.75" customHeight="1" thickBot="1" x14ac:dyDescent="0.3">
      <c r="A315" s="68">
        <v>0.53600000000000003</v>
      </c>
      <c r="B315" s="68">
        <v>37.4</v>
      </c>
      <c r="C315" s="68">
        <v>18.7</v>
      </c>
      <c r="D315" s="68">
        <v>0.53600000000000003</v>
      </c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5.75" customHeight="1" thickBot="1" x14ac:dyDescent="0.3">
      <c r="A316" s="68">
        <v>0.53400000000000003</v>
      </c>
      <c r="B316" s="68">
        <v>37.6</v>
      </c>
      <c r="C316" s="68">
        <v>18.8</v>
      </c>
      <c r="D316" s="68">
        <v>0.53400000000000003</v>
      </c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5.75" customHeight="1" thickBot="1" x14ac:dyDescent="0.3">
      <c r="A317" s="68">
        <v>0.53200000000000003</v>
      </c>
      <c r="B317" s="68">
        <v>37.799999999999997</v>
      </c>
      <c r="C317" s="68">
        <v>18.899999999999999</v>
      </c>
      <c r="D317" s="68">
        <v>0.53200000000000003</v>
      </c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5.75" customHeight="1" thickBot="1" x14ac:dyDescent="0.3">
      <c r="A318" s="68">
        <v>0.53</v>
      </c>
      <c r="B318" s="68">
        <v>38</v>
      </c>
      <c r="C318" s="68">
        <v>19</v>
      </c>
      <c r="D318" s="68">
        <v>0.53</v>
      </c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5.75" customHeight="1" thickBot="1" x14ac:dyDescent="0.3">
      <c r="A319" s="68">
        <v>0.52800000000000002</v>
      </c>
      <c r="B319" s="68">
        <v>38.200000000000003</v>
      </c>
      <c r="C319" s="68">
        <v>19.100000000000001</v>
      </c>
      <c r="D319" s="68">
        <v>0.52800000000000002</v>
      </c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5.75" customHeight="1" thickBot="1" x14ac:dyDescent="0.3">
      <c r="A320" s="68">
        <v>0.52600000000000002</v>
      </c>
      <c r="B320" s="68">
        <v>38.4</v>
      </c>
      <c r="C320" s="68">
        <v>19.2</v>
      </c>
      <c r="D320" s="68">
        <v>0.52600000000000002</v>
      </c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5.75" customHeight="1" thickBot="1" x14ac:dyDescent="0.3">
      <c r="A321" s="68">
        <v>0.52400000000000002</v>
      </c>
      <c r="B321" s="68">
        <v>38.6</v>
      </c>
      <c r="C321" s="68">
        <v>19.3</v>
      </c>
      <c r="D321" s="68">
        <v>0.52400000000000002</v>
      </c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5.75" customHeight="1" thickBot="1" x14ac:dyDescent="0.3">
      <c r="A322" s="68">
        <v>0.52200000000000002</v>
      </c>
      <c r="B322" s="68">
        <v>38.799999999999997</v>
      </c>
      <c r="C322" s="68">
        <v>19.399999999999999</v>
      </c>
      <c r="D322" s="68">
        <v>0.52200000000000002</v>
      </c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5.75" customHeight="1" thickBot="1" x14ac:dyDescent="0.25">
      <c r="A323" s="67">
        <v>0.52</v>
      </c>
      <c r="B323" s="67">
        <v>39</v>
      </c>
      <c r="C323" s="67">
        <v>19.5</v>
      </c>
      <c r="D323" s="67">
        <v>0.52</v>
      </c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5.75" customHeight="1" thickBot="1" x14ac:dyDescent="0.3">
      <c r="A324" s="68">
        <v>0.51800000000000002</v>
      </c>
      <c r="B324" s="68">
        <v>39.200000000000003</v>
      </c>
      <c r="C324" s="68">
        <v>19.600000000000001</v>
      </c>
      <c r="D324" s="68">
        <v>0.51800000000000002</v>
      </c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5.75" customHeight="1" thickBot="1" x14ac:dyDescent="0.3">
      <c r="A325" s="68">
        <v>0.51600000000000001</v>
      </c>
      <c r="B325" s="68">
        <v>39.4</v>
      </c>
      <c r="C325" s="68">
        <v>19.7</v>
      </c>
      <c r="D325" s="68">
        <v>0.51600000000000001</v>
      </c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5.75" customHeight="1" thickBot="1" x14ac:dyDescent="0.3">
      <c r="A326" s="68">
        <v>0.51400000000000001</v>
      </c>
      <c r="B326" s="68">
        <v>39.6</v>
      </c>
      <c r="C326" s="68">
        <v>19.8</v>
      </c>
      <c r="D326" s="68">
        <v>0.51400000000000001</v>
      </c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5.75" customHeight="1" thickBot="1" x14ac:dyDescent="0.3">
      <c r="A327" s="68">
        <v>0.51200000000000001</v>
      </c>
      <c r="B327" s="68">
        <v>39.799999999999997</v>
      </c>
      <c r="C327" s="68">
        <v>19.899999999999999</v>
      </c>
      <c r="D327" s="68">
        <v>0.51200000000000001</v>
      </c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5.75" customHeight="1" thickBot="1" x14ac:dyDescent="0.3">
      <c r="A328" s="68">
        <v>0.51</v>
      </c>
      <c r="B328" s="68">
        <v>40</v>
      </c>
      <c r="C328" s="68">
        <v>20</v>
      </c>
      <c r="D328" s="68">
        <v>0.51</v>
      </c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5.75" customHeight="1" thickBot="1" x14ac:dyDescent="0.3">
      <c r="A329" s="68">
        <v>0.50800000000000001</v>
      </c>
      <c r="B329" s="68">
        <v>40.200000000000003</v>
      </c>
      <c r="C329" s="68">
        <v>20.100000000000001</v>
      </c>
      <c r="D329" s="68">
        <v>0.50800000000000001</v>
      </c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5.75" customHeight="1" thickBot="1" x14ac:dyDescent="0.3">
      <c r="A330" s="68">
        <v>0.50600000000000001</v>
      </c>
      <c r="B330" s="68">
        <v>40.4</v>
      </c>
      <c r="C330" s="68">
        <v>20.2</v>
      </c>
      <c r="D330" s="68">
        <v>0.50600000000000001</v>
      </c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5.75" customHeight="1" thickBot="1" x14ac:dyDescent="0.3">
      <c r="A331" s="68">
        <v>0.504</v>
      </c>
      <c r="B331" s="68">
        <v>40.6</v>
      </c>
      <c r="C331" s="68">
        <v>20.3</v>
      </c>
      <c r="D331" s="68">
        <v>0.504</v>
      </c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5.75" customHeight="1" thickBot="1" x14ac:dyDescent="0.3">
      <c r="A332" s="68">
        <v>0.502</v>
      </c>
      <c r="B332" s="68">
        <v>40.799999999999997</v>
      </c>
      <c r="C332" s="68">
        <v>20.399999999999999</v>
      </c>
      <c r="D332" s="68">
        <v>0.502</v>
      </c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5.75" customHeight="1" thickBot="1" x14ac:dyDescent="0.25">
      <c r="A333" s="67">
        <v>0.5</v>
      </c>
      <c r="B333" s="67">
        <v>41</v>
      </c>
      <c r="C333" s="67">
        <v>20.5</v>
      </c>
      <c r="D333" s="67">
        <v>0.5</v>
      </c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5.75" customHeight="1" thickBot="1" x14ac:dyDescent="0.3">
      <c r="A334" s="68">
        <v>0.499</v>
      </c>
      <c r="B334" s="68">
        <v>41.2</v>
      </c>
      <c r="C334" s="68">
        <v>20.6</v>
      </c>
      <c r="D334" s="68">
        <v>0.499</v>
      </c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5.75" customHeight="1" thickBot="1" x14ac:dyDescent="0.3">
      <c r="A335" s="68">
        <v>0.498</v>
      </c>
      <c r="B335" s="68">
        <v>41.4</v>
      </c>
      <c r="C335" s="68">
        <v>20.7</v>
      </c>
      <c r="D335" s="68">
        <v>0.498</v>
      </c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5.75" customHeight="1" thickBot="1" x14ac:dyDescent="0.3">
      <c r="A336" s="68">
        <v>0.497</v>
      </c>
      <c r="B336" s="68">
        <v>41.6</v>
      </c>
      <c r="C336" s="68">
        <v>20.8</v>
      </c>
      <c r="D336" s="68">
        <v>0.497</v>
      </c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5.75" customHeight="1" thickBot="1" x14ac:dyDescent="0.3">
      <c r="A337" s="68">
        <v>0.496</v>
      </c>
      <c r="B337" s="68">
        <v>41.8</v>
      </c>
      <c r="C337" s="68">
        <v>20.9</v>
      </c>
      <c r="D337" s="68">
        <v>0.496</v>
      </c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5.75" customHeight="1" thickBot="1" x14ac:dyDescent="0.3">
      <c r="A338" s="68">
        <v>0.495</v>
      </c>
      <c r="B338" s="68">
        <v>42</v>
      </c>
      <c r="C338" s="68">
        <v>21</v>
      </c>
      <c r="D338" s="68">
        <v>0.495</v>
      </c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5.75" customHeight="1" thickBot="1" x14ac:dyDescent="0.3">
      <c r="A339" s="68">
        <v>0.49399999999999999</v>
      </c>
      <c r="B339" s="68">
        <v>42.2</v>
      </c>
      <c r="C339" s="68">
        <v>21.1</v>
      </c>
      <c r="D339" s="68">
        <v>0.49399999999999999</v>
      </c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5.75" customHeight="1" thickBot="1" x14ac:dyDescent="0.3">
      <c r="A340" s="68">
        <v>0.49299999999999999</v>
      </c>
      <c r="B340" s="68">
        <v>42.4</v>
      </c>
      <c r="C340" s="68">
        <v>21.2</v>
      </c>
      <c r="D340" s="68">
        <v>0.49299999999999999</v>
      </c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5.75" customHeight="1" thickBot="1" x14ac:dyDescent="0.3">
      <c r="A341" s="68">
        <v>0.49199999999999999</v>
      </c>
      <c r="B341" s="68">
        <v>42.6</v>
      </c>
      <c r="C341" s="68">
        <v>21.3</v>
      </c>
      <c r="D341" s="68">
        <v>0.49199999999999999</v>
      </c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5.75" customHeight="1" thickBot="1" x14ac:dyDescent="0.3">
      <c r="A342" s="68">
        <v>0.49099999999999999</v>
      </c>
      <c r="B342" s="68">
        <v>42.8</v>
      </c>
      <c r="C342" s="68">
        <v>21.4</v>
      </c>
      <c r="D342" s="68">
        <v>0.49099999999999999</v>
      </c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5.75" customHeight="1" thickBot="1" x14ac:dyDescent="0.25">
      <c r="A343" s="67">
        <v>0.49</v>
      </c>
      <c r="B343" s="67">
        <v>43</v>
      </c>
      <c r="C343" s="67">
        <v>21.5</v>
      </c>
      <c r="D343" s="67">
        <v>0.49</v>
      </c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5.75" customHeight="1" thickBot="1" x14ac:dyDescent="0.3">
      <c r="A344" s="68">
        <v>0.48799999999999999</v>
      </c>
      <c r="B344" s="68">
        <v>43.2</v>
      </c>
      <c r="C344" s="68">
        <v>21.6</v>
      </c>
      <c r="D344" s="68">
        <v>0.48799999999999999</v>
      </c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5.75" customHeight="1" thickBot="1" x14ac:dyDescent="0.3">
      <c r="A345" s="68">
        <v>0.48599999999999999</v>
      </c>
      <c r="B345" s="68">
        <v>43.4</v>
      </c>
      <c r="C345" s="68">
        <v>21.7</v>
      </c>
      <c r="D345" s="68">
        <v>0.48599999999999999</v>
      </c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5.75" customHeight="1" thickBot="1" x14ac:dyDescent="0.3">
      <c r="A346" s="68">
        <v>0.48399999999999999</v>
      </c>
      <c r="B346" s="68">
        <v>43.6</v>
      </c>
      <c r="C346" s="68">
        <v>21.8</v>
      </c>
      <c r="D346" s="68">
        <v>0.48399999999999999</v>
      </c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5.75" customHeight="1" thickBot="1" x14ac:dyDescent="0.3">
      <c r="A347" s="68">
        <v>0.48199999999999998</v>
      </c>
      <c r="B347" s="68">
        <v>43.8</v>
      </c>
      <c r="C347" s="68">
        <v>21.9</v>
      </c>
      <c r="D347" s="68">
        <v>0.48199999999999998</v>
      </c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5.75" customHeight="1" thickBot="1" x14ac:dyDescent="0.3">
      <c r="A348" s="68">
        <v>0.48</v>
      </c>
      <c r="B348" s="68">
        <v>44</v>
      </c>
      <c r="C348" s="68">
        <v>22</v>
      </c>
      <c r="D348" s="68">
        <v>0.48</v>
      </c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5.75" customHeight="1" thickBot="1" x14ac:dyDescent="0.3">
      <c r="A349" s="68">
        <v>0.47799999999999998</v>
      </c>
      <c r="B349" s="68">
        <v>44.2</v>
      </c>
      <c r="C349" s="68">
        <v>22.1</v>
      </c>
      <c r="D349" s="68">
        <v>0.47799999999999998</v>
      </c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5.75" customHeight="1" thickBot="1" x14ac:dyDescent="0.3">
      <c r="A350" s="68">
        <v>0.47599999999999998</v>
      </c>
      <c r="B350" s="68">
        <v>44.4</v>
      </c>
      <c r="C350" s="68">
        <v>22.2</v>
      </c>
      <c r="D350" s="68">
        <v>0.47599999999999998</v>
      </c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5.75" customHeight="1" thickBot="1" x14ac:dyDescent="0.3">
      <c r="A351" s="68">
        <v>0.47399999999999998</v>
      </c>
      <c r="B351" s="68">
        <v>44.6</v>
      </c>
      <c r="C351" s="68">
        <v>22.3</v>
      </c>
      <c r="D351" s="68">
        <v>0.47399999999999998</v>
      </c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5.75" customHeight="1" thickBot="1" x14ac:dyDescent="0.3">
      <c r="A352" s="68">
        <v>0.47199999999999998</v>
      </c>
      <c r="B352" s="68">
        <v>44.8</v>
      </c>
      <c r="C352" s="68">
        <v>22.4</v>
      </c>
      <c r="D352" s="68">
        <v>0.47199999999999998</v>
      </c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5.75" customHeight="1" thickBot="1" x14ac:dyDescent="0.25">
      <c r="A353" s="67">
        <v>0.47</v>
      </c>
      <c r="B353" s="67">
        <v>45</v>
      </c>
      <c r="C353" s="67">
        <v>22.5</v>
      </c>
      <c r="D353" s="67">
        <v>0.47</v>
      </c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5.75" customHeight="1" thickBot="1" x14ac:dyDescent="0.3">
      <c r="A354" s="68">
        <v>0.46899999999999997</v>
      </c>
      <c r="B354" s="68">
        <v>45.2</v>
      </c>
      <c r="C354" s="68">
        <v>22.6</v>
      </c>
      <c r="D354" s="68">
        <v>0.46899999999999997</v>
      </c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5.75" customHeight="1" thickBot="1" x14ac:dyDescent="0.3">
      <c r="A355" s="68">
        <v>0.46800000000000003</v>
      </c>
      <c r="B355" s="68">
        <v>45.4</v>
      </c>
      <c r="C355" s="68">
        <v>22.7</v>
      </c>
      <c r="D355" s="68">
        <v>0.46800000000000003</v>
      </c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5.75" customHeight="1" thickBot="1" x14ac:dyDescent="0.3">
      <c r="A356" s="68">
        <v>0.46700000000000003</v>
      </c>
      <c r="B356" s="68">
        <v>45.6</v>
      </c>
      <c r="C356" s="68">
        <v>22.8</v>
      </c>
      <c r="D356" s="68">
        <v>0.46700000000000003</v>
      </c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5.75" customHeight="1" thickBot="1" x14ac:dyDescent="0.3">
      <c r="A357" s="68">
        <v>0.46600000000000003</v>
      </c>
      <c r="B357" s="68">
        <v>45.8</v>
      </c>
      <c r="C357" s="68">
        <v>22.9</v>
      </c>
      <c r="D357" s="68">
        <v>0.46600000000000003</v>
      </c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5.75" customHeight="1" thickBot="1" x14ac:dyDescent="0.3">
      <c r="A358" s="68">
        <v>0.46500000000000002</v>
      </c>
      <c r="B358" s="68">
        <v>46</v>
      </c>
      <c r="C358" s="68">
        <v>23</v>
      </c>
      <c r="D358" s="68">
        <v>0.46500000000000002</v>
      </c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5.75" customHeight="1" thickBot="1" x14ac:dyDescent="0.3">
      <c r="A359" s="68">
        <v>0.46400000000000002</v>
      </c>
      <c r="B359" s="68">
        <v>46.2</v>
      </c>
      <c r="C359" s="68">
        <v>23.1</v>
      </c>
      <c r="D359" s="68">
        <v>0.46400000000000002</v>
      </c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5.75" customHeight="1" thickBot="1" x14ac:dyDescent="0.3">
      <c r="A360" s="68">
        <v>0.46300000000000002</v>
      </c>
      <c r="B360" s="68">
        <v>46.4</v>
      </c>
      <c r="C360" s="68">
        <v>23.2</v>
      </c>
      <c r="D360" s="68">
        <v>0.46300000000000002</v>
      </c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5.75" customHeight="1" thickBot="1" x14ac:dyDescent="0.3">
      <c r="A361" s="68">
        <v>0.46200000000000002</v>
      </c>
      <c r="B361" s="68">
        <v>46.6</v>
      </c>
      <c r="C361" s="68">
        <v>23.3</v>
      </c>
      <c r="D361" s="68">
        <v>0.46200000000000002</v>
      </c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5.75" customHeight="1" thickBot="1" x14ac:dyDescent="0.3">
      <c r="A362" s="68">
        <v>0.46100000000000002</v>
      </c>
      <c r="B362" s="68">
        <v>46.8</v>
      </c>
      <c r="C362" s="68">
        <v>23.4</v>
      </c>
      <c r="D362" s="68">
        <v>0.46100000000000002</v>
      </c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5.75" customHeight="1" thickBot="1" x14ac:dyDescent="0.25">
      <c r="A363" s="67">
        <v>0.46</v>
      </c>
      <c r="B363" s="67">
        <v>47</v>
      </c>
      <c r="C363" s="67">
        <v>23.5</v>
      </c>
      <c r="D363" s="67">
        <v>0.46</v>
      </c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5.75" customHeight="1" thickBot="1" x14ac:dyDescent="0.3">
      <c r="A364" s="68">
        <v>0.45800000000000002</v>
      </c>
      <c r="B364" s="68">
        <v>47.2</v>
      </c>
      <c r="C364" s="68">
        <v>23.6</v>
      </c>
      <c r="D364" s="68">
        <v>0.45800000000000002</v>
      </c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5.75" customHeight="1" thickBot="1" x14ac:dyDescent="0.3">
      <c r="A365" s="68">
        <v>0.45600000000000002</v>
      </c>
      <c r="B365" s="68">
        <v>47.4</v>
      </c>
      <c r="C365" s="68">
        <v>23.7</v>
      </c>
      <c r="D365" s="68">
        <v>0.45600000000000002</v>
      </c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5.75" customHeight="1" thickBot="1" x14ac:dyDescent="0.3">
      <c r="A366" s="68">
        <v>0.45400000000000001</v>
      </c>
      <c r="B366" s="68">
        <v>47.6</v>
      </c>
      <c r="C366" s="68">
        <v>23.8</v>
      </c>
      <c r="D366" s="68">
        <v>0.45400000000000001</v>
      </c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5.75" customHeight="1" thickBot="1" x14ac:dyDescent="0.3">
      <c r="A367" s="68">
        <v>0.45200000000000001</v>
      </c>
      <c r="B367" s="68">
        <v>47.8</v>
      </c>
      <c r="C367" s="68">
        <v>23.9</v>
      </c>
      <c r="D367" s="68">
        <v>0.45200000000000001</v>
      </c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5.75" customHeight="1" thickBot="1" x14ac:dyDescent="0.3">
      <c r="A368" s="68">
        <v>0.45</v>
      </c>
      <c r="B368" s="68">
        <v>48</v>
      </c>
      <c r="C368" s="68">
        <v>24</v>
      </c>
      <c r="D368" s="68">
        <v>0.45</v>
      </c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5.75" customHeight="1" thickBot="1" x14ac:dyDescent="0.3">
      <c r="A369" s="68">
        <v>0.44800000000000001</v>
      </c>
      <c r="B369" s="68">
        <v>48.2</v>
      </c>
      <c r="C369" s="68">
        <v>24.1</v>
      </c>
      <c r="D369" s="68">
        <v>0.44800000000000001</v>
      </c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5.75" customHeight="1" thickBot="1" x14ac:dyDescent="0.3">
      <c r="A370" s="68">
        <v>0.44600000000000001</v>
      </c>
      <c r="B370" s="68">
        <v>48.4</v>
      </c>
      <c r="C370" s="68">
        <v>24.2</v>
      </c>
      <c r="D370" s="68">
        <v>0.44600000000000001</v>
      </c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5.75" customHeight="1" thickBot="1" x14ac:dyDescent="0.3">
      <c r="A371" s="68">
        <v>0.44400000000000001</v>
      </c>
      <c r="B371" s="68">
        <v>48.6</v>
      </c>
      <c r="C371" s="68">
        <v>24.3</v>
      </c>
      <c r="D371" s="68">
        <v>0.44400000000000001</v>
      </c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5.75" customHeight="1" thickBot="1" x14ac:dyDescent="0.3">
      <c r="A372" s="68">
        <v>0.442</v>
      </c>
      <c r="B372" s="68">
        <v>48.8</v>
      </c>
      <c r="C372" s="68">
        <v>24.4</v>
      </c>
      <c r="D372" s="68">
        <v>0.442</v>
      </c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5.75" customHeight="1" thickBot="1" x14ac:dyDescent="0.25">
      <c r="A373" s="67">
        <v>0.44</v>
      </c>
      <c r="B373" s="67">
        <v>49</v>
      </c>
      <c r="C373" s="67">
        <v>24.5</v>
      </c>
      <c r="D373" s="67">
        <v>0.44</v>
      </c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5.75" customHeight="1" thickBot="1" x14ac:dyDescent="0.25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5.75" customHeight="1" thickBot="1" x14ac:dyDescent="0.25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5.75" customHeight="1" thickBot="1" x14ac:dyDescent="0.25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5.75" customHeight="1" thickBot="1" x14ac:dyDescent="0.25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5.75" customHeight="1" thickBot="1" x14ac:dyDescent="0.25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5.75" customHeight="1" thickBot="1" x14ac:dyDescent="0.25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5.75" customHeight="1" thickBot="1" x14ac:dyDescent="0.25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5.75" customHeight="1" thickBot="1" x14ac:dyDescent="0.25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5.75" customHeight="1" thickBot="1" x14ac:dyDescent="0.25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5.75" customHeight="1" thickBot="1" x14ac:dyDescent="0.25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5.75" customHeight="1" thickBot="1" x14ac:dyDescent="0.25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5.75" customHeight="1" thickBot="1" x14ac:dyDescent="0.25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5.75" customHeight="1" thickBot="1" x14ac:dyDescent="0.25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5.75" customHeight="1" thickBot="1" x14ac:dyDescent="0.25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5.75" customHeight="1" thickBot="1" x14ac:dyDescent="0.25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5.75" customHeight="1" thickBot="1" x14ac:dyDescent="0.25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5.75" customHeight="1" thickBot="1" x14ac:dyDescent="0.25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5.75" customHeight="1" thickBot="1" x14ac:dyDescent="0.25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5.75" customHeight="1" thickBot="1" x14ac:dyDescent="0.25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5.75" customHeight="1" thickBot="1" x14ac:dyDescent="0.25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5.75" customHeight="1" thickBot="1" x14ac:dyDescent="0.25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5.75" customHeight="1" thickBot="1" x14ac:dyDescent="0.25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5.75" customHeight="1" thickBot="1" x14ac:dyDescent="0.25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5.75" customHeight="1" thickBot="1" x14ac:dyDescent="0.25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5.75" customHeight="1" thickBot="1" x14ac:dyDescent="0.25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5.75" customHeight="1" thickBot="1" x14ac:dyDescent="0.25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5.75" customHeight="1" thickBot="1" x14ac:dyDescent="0.25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5.75" customHeight="1" thickBot="1" x14ac:dyDescent="0.25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5.75" customHeight="1" thickBot="1" x14ac:dyDescent="0.25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5.75" customHeight="1" thickBot="1" x14ac:dyDescent="0.25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5.75" customHeight="1" thickBot="1" x14ac:dyDescent="0.25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5.75" customHeight="1" thickBot="1" x14ac:dyDescent="0.25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5.75" customHeight="1" thickBot="1" x14ac:dyDescent="0.25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5.75" customHeight="1" thickBot="1" x14ac:dyDescent="0.25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5.75" customHeight="1" thickBot="1" x14ac:dyDescent="0.25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5.75" customHeight="1" thickBot="1" x14ac:dyDescent="0.25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5.75" customHeight="1" thickBot="1" x14ac:dyDescent="0.25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5.75" customHeight="1" thickBot="1" x14ac:dyDescent="0.25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5.75" customHeight="1" thickBot="1" x14ac:dyDescent="0.25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5.75" customHeight="1" thickBot="1" x14ac:dyDescent="0.25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5.75" customHeight="1" thickBot="1" x14ac:dyDescent="0.25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5.75" customHeight="1" thickBot="1" x14ac:dyDescent="0.25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5.75" customHeight="1" thickBot="1" x14ac:dyDescent="0.25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5.75" customHeight="1" thickBot="1" x14ac:dyDescent="0.25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5.75" customHeight="1" thickBot="1" x14ac:dyDescent="0.25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5.75" customHeight="1" thickBot="1" x14ac:dyDescent="0.25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5.75" customHeight="1" thickBot="1" x14ac:dyDescent="0.25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5.75" customHeight="1" thickBot="1" x14ac:dyDescent="0.25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5.75" customHeight="1" thickBot="1" x14ac:dyDescent="0.25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5.75" customHeight="1" thickBot="1" x14ac:dyDescent="0.25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5.75" customHeight="1" thickBot="1" x14ac:dyDescent="0.25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5.75" customHeight="1" thickBot="1" x14ac:dyDescent="0.25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5.75" customHeight="1" thickBot="1" x14ac:dyDescent="0.25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5.75" customHeight="1" thickBot="1" x14ac:dyDescent="0.25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5.75" customHeight="1" thickBot="1" x14ac:dyDescent="0.25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5.75" customHeight="1" thickBot="1" x14ac:dyDescent="0.25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5.75" customHeight="1" thickBot="1" x14ac:dyDescent="0.25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5.75" customHeight="1" thickBot="1" x14ac:dyDescent="0.25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5.75" customHeight="1" thickBot="1" x14ac:dyDescent="0.25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5.75" customHeight="1" thickBot="1" x14ac:dyDescent="0.25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5.75" customHeight="1" thickBot="1" x14ac:dyDescent="0.25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5.75" customHeight="1" thickBot="1" x14ac:dyDescent="0.25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5.75" customHeight="1" thickBot="1" x14ac:dyDescent="0.25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5.75" customHeight="1" thickBot="1" x14ac:dyDescent="0.25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5.75" customHeight="1" thickBot="1" x14ac:dyDescent="0.25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5.75" customHeight="1" thickBot="1" x14ac:dyDescent="0.25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5.75" customHeight="1" thickBot="1" x14ac:dyDescent="0.25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5.75" customHeight="1" thickBot="1" x14ac:dyDescent="0.25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5.75" customHeight="1" thickBot="1" x14ac:dyDescent="0.25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5.75" customHeight="1" thickBot="1" x14ac:dyDescent="0.25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5.75" customHeight="1" thickBot="1" x14ac:dyDescent="0.25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5.75" customHeight="1" thickBot="1" x14ac:dyDescent="0.25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5.75" customHeight="1" thickBot="1" x14ac:dyDescent="0.25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5.75" customHeight="1" thickBot="1" x14ac:dyDescent="0.25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5.75" customHeight="1" thickBot="1" x14ac:dyDescent="0.25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5.75" customHeight="1" thickBot="1" x14ac:dyDescent="0.25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5.75" customHeight="1" thickBot="1" x14ac:dyDescent="0.25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5.75" customHeight="1" thickBot="1" x14ac:dyDescent="0.25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5.75" customHeight="1" thickBot="1" x14ac:dyDescent="0.25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5.75" customHeight="1" thickBot="1" x14ac:dyDescent="0.25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5.75" customHeight="1" thickBot="1" x14ac:dyDescent="0.25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5.75" customHeight="1" thickBot="1" x14ac:dyDescent="0.25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5.75" customHeight="1" thickBot="1" x14ac:dyDescent="0.25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5.75" customHeight="1" thickBot="1" x14ac:dyDescent="0.25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5.75" customHeight="1" thickBot="1" x14ac:dyDescent="0.25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5.75" customHeight="1" thickBot="1" x14ac:dyDescent="0.25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5.75" customHeight="1" thickBot="1" x14ac:dyDescent="0.25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5.75" customHeight="1" thickBot="1" x14ac:dyDescent="0.25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5.75" customHeight="1" thickBot="1" x14ac:dyDescent="0.25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5.75" customHeight="1" thickBot="1" x14ac:dyDescent="0.25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5.75" customHeight="1" thickBot="1" x14ac:dyDescent="0.25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5.75" customHeight="1" thickBot="1" x14ac:dyDescent="0.25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5.75" customHeight="1" thickBot="1" x14ac:dyDescent="0.25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5.75" customHeight="1" thickBot="1" x14ac:dyDescent="0.25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5.75" customHeight="1" thickBot="1" x14ac:dyDescent="0.25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5.75" customHeight="1" thickBot="1" x14ac:dyDescent="0.25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5.75" customHeight="1" thickBot="1" x14ac:dyDescent="0.25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5.75" customHeight="1" thickBot="1" x14ac:dyDescent="0.25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5.75" customHeight="1" thickBot="1" x14ac:dyDescent="0.25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5.75" customHeight="1" thickBot="1" x14ac:dyDescent="0.25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5.75" customHeight="1" thickBot="1" x14ac:dyDescent="0.25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5.75" customHeight="1" thickBot="1" x14ac:dyDescent="0.25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5.75" customHeight="1" thickBot="1" x14ac:dyDescent="0.25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5.75" customHeight="1" thickBot="1" x14ac:dyDescent="0.25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5.75" customHeight="1" thickBot="1" x14ac:dyDescent="0.25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5.75" customHeight="1" thickBot="1" x14ac:dyDescent="0.25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5.75" customHeight="1" thickBot="1" x14ac:dyDescent="0.25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5.75" customHeight="1" thickBot="1" x14ac:dyDescent="0.25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5.75" customHeight="1" thickBot="1" x14ac:dyDescent="0.25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5.75" customHeight="1" thickBot="1" x14ac:dyDescent="0.25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5.75" customHeight="1" thickBot="1" x14ac:dyDescent="0.25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5.75" customHeight="1" thickBot="1" x14ac:dyDescent="0.25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5.75" customHeight="1" thickBot="1" x14ac:dyDescent="0.25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5.75" customHeight="1" thickBot="1" x14ac:dyDescent="0.25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5.75" customHeight="1" thickBot="1" x14ac:dyDescent="0.25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5.75" customHeight="1" thickBot="1" x14ac:dyDescent="0.25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5.75" customHeight="1" thickBot="1" x14ac:dyDescent="0.25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5.75" customHeight="1" thickBot="1" x14ac:dyDescent="0.25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5.75" customHeight="1" thickBot="1" x14ac:dyDescent="0.25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5.75" customHeight="1" thickBot="1" x14ac:dyDescent="0.25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5.75" customHeight="1" thickBot="1" x14ac:dyDescent="0.25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5.75" customHeight="1" thickBot="1" x14ac:dyDescent="0.25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5.75" customHeight="1" thickBot="1" x14ac:dyDescent="0.25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5.75" customHeight="1" thickBot="1" x14ac:dyDescent="0.25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5.75" customHeight="1" thickBot="1" x14ac:dyDescent="0.25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5.75" customHeight="1" thickBot="1" x14ac:dyDescent="0.25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5.75" customHeight="1" thickBot="1" x14ac:dyDescent="0.25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5.75" customHeight="1" thickBot="1" x14ac:dyDescent="0.25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5.75" customHeight="1" thickBot="1" x14ac:dyDescent="0.25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5.75" customHeight="1" thickBot="1" x14ac:dyDescent="0.25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5.75" customHeight="1" thickBot="1" x14ac:dyDescent="0.25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5.75" customHeight="1" thickBot="1" x14ac:dyDescent="0.25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5.75" customHeight="1" thickBot="1" x14ac:dyDescent="0.25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5.75" customHeight="1" thickBot="1" x14ac:dyDescent="0.25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5.75" customHeight="1" thickBot="1" x14ac:dyDescent="0.25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5.75" customHeight="1" thickBot="1" x14ac:dyDescent="0.25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5.75" customHeight="1" thickBot="1" x14ac:dyDescent="0.25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5.75" customHeight="1" thickBot="1" x14ac:dyDescent="0.25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5.75" customHeight="1" thickBot="1" x14ac:dyDescent="0.25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5.75" customHeight="1" thickBot="1" x14ac:dyDescent="0.25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5.75" customHeight="1" thickBot="1" x14ac:dyDescent="0.25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5.75" customHeight="1" thickBot="1" x14ac:dyDescent="0.25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5.75" customHeight="1" thickBot="1" x14ac:dyDescent="0.25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5.75" customHeight="1" thickBot="1" x14ac:dyDescent="0.25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5.75" customHeight="1" thickBot="1" x14ac:dyDescent="0.25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5.75" customHeight="1" thickBot="1" x14ac:dyDescent="0.25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5.75" customHeight="1" thickBot="1" x14ac:dyDescent="0.25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5.75" customHeight="1" thickBot="1" x14ac:dyDescent="0.25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5.75" customHeight="1" thickBot="1" x14ac:dyDescent="0.25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5.75" customHeight="1" thickBot="1" x14ac:dyDescent="0.25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5.75" customHeight="1" thickBot="1" x14ac:dyDescent="0.25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5.75" customHeight="1" thickBot="1" x14ac:dyDescent="0.25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5.75" customHeight="1" thickBot="1" x14ac:dyDescent="0.25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5.75" customHeight="1" thickBot="1" x14ac:dyDescent="0.25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5.75" customHeight="1" thickBot="1" x14ac:dyDescent="0.25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5.75" customHeight="1" thickBot="1" x14ac:dyDescent="0.25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5.75" customHeight="1" thickBot="1" x14ac:dyDescent="0.25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5.75" customHeight="1" thickBot="1" x14ac:dyDescent="0.25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5.75" customHeight="1" thickBot="1" x14ac:dyDescent="0.25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5.75" customHeight="1" thickBot="1" x14ac:dyDescent="0.25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5.75" customHeight="1" thickBot="1" x14ac:dyDescent="0.25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5.75" customHeight="1" thickBot="1" x14ac:dyDescent="0.25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5.75" customHeight="1" thickBot="1" x14ac:dyDescent="0.25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5.75" customHeight="1" thickBot="1" x14ac:dyDescent="0.25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5.75" customHeight="1" thickBot="1" x14ac:dyDescent="0.25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5.75" customHeight="1" thickBot="1" x14ac:dyDescent="0.25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5.75" customHeight="1" thickBot="1" x14ac:dyDescent="0.25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5.75" customHeight="1" thickBot="1" x14ac:dyDescent="0.25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5.75" customHeight="1" thickBot="1" x14ac:dyDescent="0.25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5.75" customHeight="1" thickBot="1" x14ac:dyDescent="0.25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5.75" customHeight="1" thickBot="1" x14ac:dyDescent="0.25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5.75" customHeight="1" thickBot="1" x14ac:dyDescent="0.25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5.75" customHeight="1" thickBot="1" x14ac:dyDescent="0.25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5.75" customHeight="1" thickBot="1" x14ac:dyDescent="0.25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5.75" customHeight="1" thickBot="1" x14ac:dyDescent="0.25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5.75" customHeight="1" thickBot="1" x14ac:dyDescent="0.25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5.75" customHeight="1" thickBot="1" x14ac:dyDescent="0.25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5.75" customHeight="1" thickBot="1" x14ac:dyDescent="0.25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5.75" customHeight="1" thickBot="1" x14ac:dyDescent="0.25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5.75" customHeight="1" thickBot="1" x14ac:dyDescent="0.25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5.75" customHeight="1" thickBot="1" x14ac:dyDescent="0.25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5.75" customHeight="1" thickBot="1" x14ac:dyDescent="0.25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5.75" customHeight="1" thickBot="1" x14ac:dyDescent="0.25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5.75" customHeight="1" thickBot="1" x14ac:dyDescent="0.25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5.75" customHeight="1" thickBot="1" x14ac:dyDescent="0.25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5.75" customHeight="1" thickBot="1" x14ac:dyDescent="0.25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5.75" customHeight="1" thickBot="1" x14ac:dyDescent="0.25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5.75" customHeight="1" thickBot="1" x14ac:dyDescent="0.25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5.75" customHeight="1" thickBot="1" x14ac:dyDescent="0.25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5.75" customHeight="1" thickBot="1" x14ac:dyDescent="0.25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5.75" customHeight="1" thickBot="1" x14ac:dyDescent="0.25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5.75" customHeight="1" thickBot="1" x14ac:dyDescent="0.25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5.75" customHeight="1" thickBot="1" x14ac:dyDescent="0.25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5.75" customHeight="1" thickBot="1" x14ac:dyDescent="0.25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5.75" customHeight="1" thickBot="1" x14ac:dyDescent="0.25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5.75" customHeight="1" thickBot="1" x14ac:dyDescent="0.25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5.75" customHeight="1" thickBot="1" x14ac:dyDescent="0.25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5.75" customHeight="1" thickBot="1" x14ac:dyDescent="0.25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5.75" customHeight="1" thickBot="1" x14ac:dyDescent="0.25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5.75" customHeight="1" thickBot="1" x14ac:dyDescent="0.25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5.75" customHeight="1" thickBot="1" x14ac:dyDescent="0.25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5.75" customHeight="1" thickBot="1" x14ac:dyDescent="0.25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5.75" customHeight="1" thickBot="1" x14ac:dyDescent="0.25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5.75" customHeight="1" thickBot="1" x14ac:dyDescent="0.25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5.75" customHeight="1" thickBot="1" x14ac:dyDescent="0.25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5.75" customHeight="1" thickBot="1" x14ac:dyDescent="0.25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5.75" customHeight="1" thickBot="1" x14ac:dyDescent="0.25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5.75" customHeight="1" thickBot="1" x14ac:dyDescent="0.25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5.75" customHeight="1" thickBot="1" x14ac:dyDescent="0.25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5.75" customHeight="1" thickBot="1" x14ac:dyDescent="0.25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5.75" customHeight="1" thickBot="1" x14ac:dyDescent="0.25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5.75" customHeight="1" thickBot="1" x14ac:dyDescent="0.25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5.75" customHeight="1" thickBot="1" x14ac:dyDescent="0.25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5.75" customHeight="1" thickBot="1" x14ac:dyDescent="0.25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5.75" customHeight="1" thickBot="1" x14ac:dyDescent="0.25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5.75" customHeight="1" thickBot="1" x14ac:dyDescent="0.25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5.75" customHeight="1" thickBot="1" x14ac:dyDescent="0.25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5.75" customHeight="1" thickBot="1" x14ac:dyDescent="0.25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5.75" customHeight="1" thickBot="1" x14ac:dyDescent="0.25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5.75" customHeight="1" thickBot="1" x14ac:dyDescent="0.25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5.75" customHeight="1" thickBot="1" x14ac:dyDescent="0.25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5.75" customHeight="1" thickBot="1" x14ac:dyDescent="0.25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5.75" customHeight="1" thickBot="1" x14ac:dyDescent="0.25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5.75" customHeight="1" thickBot="1" x14ac:dyDescent="0.25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5.75" customHeight="1" thickBot="1" x14ac:dyDescent="0.25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5.75" customHeight="1" thickBot="1" x14ac:dyDescent="0.25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5.75" customHeight="1" thickBot="1" x14ac:dyDescent="0.25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5.75" customHeight="1" thickBot="1" x14ac:dyDescent="0.25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5.75" customHeight="1" thickBot="1" x14ac:dyDescent="0.25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5.75" customHeight="1" thickBot="1" x14ac:dyDescent="0.25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5.75" customHeight="1" thickBot="1" x14ac:dyDescent="0.25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5.75" customHeight="1" thickBot="1" x14ac:dyDescent="0.25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5.75" customHeight="1" thickBot="1" x14ac:dyDescent="0.25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5.75" customHeight="1" thickBot="1" x14ac:dyDescent="0.25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5.75" customHeight="1" thickBot="1" x14ac:dyDescent="0.25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5.75" customHeight="1" thickBot="1" x14ac:dyDescent="0.25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5.75" customHeight="1" thickBot="1" x14ac:dyDescent="0.25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5.75" customHeight="1" thickBot="1" x14ac:dyDescent="0.25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5.75" customHeight="1" thickBot="1" x14ac:dyDescent="0.25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5.75" customHeight="1" thickBot="1" x14ac:dyDescent="0.25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5.75" customHeight="1" thickBot="1" x14ac:dyDescent="0.25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5.75" customHeight="1" thickBot="1" x14ac:dyDescent="0.25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5.75" customHeight="1" thickBot="1" x14ac:dyDescent="0.25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5.75" customHeight="1" thickBot="1" x14ac:dyDescent="0.25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5.75" customHeight="1" thickBot="1" x14ac:dyDescent="0.25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5.75" customHeight="1" thickBot="1" x14ac:dyDescent="0.25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5.75" customHeight="1" thickBot="1" x14ac:dyDescent="0.25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5.75" customHeight="1" thickBot="1" x14ac:dyDescent="0.25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5.75" customHeight="1" thickBot="1" x14ac:dyDescent="0.25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5.75" customHeight="1" thickBot="1" x14ac:dyDescent="0.25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5.75" customHeight="1" thickBot="1" x14ac:dyDescent="0.25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5.75" customHeight="1" thickBot="1" x14ac:dyDescent="0.25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5.75" customHeight="1" thickBot="1" x14ac:dyDescent="0.25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5.75" customHeight="1" thickBot="1" x14ac:dyDescent="0.25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5.75" customHeight="1" thickBot="1" x14ac:dyDescent="0.25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5.75" customHeight="1" thickBot="1" x14ac:dyDescent="0.25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5.75" customHeight="1" thickBot="1" x14ac:dyDescent="0.25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5.75" customHeight="1" thickBot="1" x14ac:dyDescent="0.25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5.75" customHeight="1" thickBot="1" x14ac:dyDescent="0.25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5.75" customHeight="1" thickBot="1" x14ac:dyDescent="0.25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5.75" customHeight="1" thickBot="1" x14ac:dyDescent="0.25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5.75" customHeight="1" thickBot="1" x14ac:dyDescent="0.25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5.75" customHeight="1" thickBot="1" x14ac:dyDescent="0.25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5.75" customHeight="1" thickBot="1" x14ac:dyDescent="0.25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5.75" customHeight="1" thickBot="1" x14ac:dyDescent="0.25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5.75" customHeight="1" thickBot="1" x14ac:dyDescent="0.25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5.75" customHeight="1" thickBot="1" x14ac:dyDescent="0.25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5.75" customHeight="1" thickBot="1" x14ac:dyDescent="0.25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5.75" customHeight="1" thickBot="1" x14ac:dyDescent="0.25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5.75" customHeight="1" thickBot="1" x14ac:dyDescent="0.25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5.75" customHeight="1" thickBot="1" x14ac:dyDescent="0.25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5.75" customHeight="1" thickBot="1" x14ac:dyDescent="0.25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5.75" customHeight="1" thickBot="1" x14ac:dyDescent="0.25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5.75" customHeight="1" thickBot="1" x14ac:dyDescent="0.25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5.75" customHeight="1" thickBot="1" x14ac:dyDescent="0.25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5.75" customHeight="1" thickBot="1" x14ac:dyDescent="0.25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5.75" customHeight="1" thickBot="1" x14ac:dyDescent="0.25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5.75" customHeight="1" thickBot="1" x14ac:dyDescent="0.25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5.75" customHeight="1" thickBot="1" x14ac:dyDescent="0.25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5.75" customHeight="1" thickBot="1" x14ac:dyDescent="0.25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5.75" customHeight="1" thickBot="1" x14ac:dyDescent="0.25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5.75" customHeight="1" thickBot="1" x14ac:dyDescent="0.25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5.75" customHeight="1" thickBot="1" x14ac:dyDescent="0.25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5.75" customHeight="1" thickBot="1" x14ac:dyDescent="0.25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5.75" customHeight="1" thickBot="1" x14ac:dyDescent="0.25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5.75" customHeight="1" thickBot="1" x14ac:dyDescent="0.25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5.75" customHeight="1" thickBot="1" x14ac:dyDescent="0.25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5.75" customHeight="1" thickBot="1" x14ac:dyDescent="0.25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5.75" customHeight="1" thickBot="1" x14ac:dyDescent="0.25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5.75" customHeight="1" thickBot="1" x14ac:dyDescent="0.25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5.75" customHeight="1" thickBot="1" x14ac:dyDescent="0.25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5.75" customHeight="1" thickBot="1" x14ac:dyDescent="0.25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5.75" customHeight="1" thickBot="1" x14ac:dyDescent="0.25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5.75" customHeight="1" thickBot="1" x14ac:dyDescent="0.25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5.75" customHeight="1" thickBot="1" x14ac:dyDescent="0.25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5.75" customHeight="1" thickBot="1" x14ac:dyDescent="0.25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5.75" customHeight="1" thickBot="1" x14ac:dyDescent="0.25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5.75" customHeight="1" thickBot="1" x14ac:dyDescent="0.25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5.75" customHeight="1" thickBot="1" x14ac:dyDescent="0.25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5.75" customHeight="1" thickBot="1" x14ac:dyDescent="0.25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5.75" customHeight="1" thickBot="1" x14ac:dyDescent="0.25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5.75" customHeight="1" thickBot="1" x14ac:dyDescent="0.25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5.75" customHeight="1" thickBot="1" x14ac:dyDescent="0.25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5.75" customHeight="1" thickBot="1" x14ac:dyDescent="0.25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5.75" customHeight="1" thickBot="1" x14ac:dyDescent="0.25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5.75" customHeight="1" thickBot="1" x14ac:dyDescent="0.25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5.75" customHeight="1" thickBot="1" x14ac:dyDescent="0.25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5.75" customHeight="1" thickBot="1" x14ac:dyDescent="0.25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5.75" customHeight="1" thickBot="1" x14ac:dyDescent="0.25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5.75" customHeight="1" thickBot="1" x14ac:dyDescent="0.25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5.75" customHeight="1" thickBot="1" x14ac:dyDescent="0.25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5.75" customHeight="1" thickBot="1" x14ac:dyDescent="0.25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5.75" customHeight="1" thickBot="1" x14ac:dyDescent="0.25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5.75" customHeight="1" thickBot="1" x14ac:dyDescent="0.25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5.75" customHeight="1" thickBot="1" x14ac:dyDescent="0.25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5.75" customHeight="1" thickBot="1" x14ac:dyDescent="0.25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5.75" customHeight="1" thickBot="1" x14ac:dyDescent="0.25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5.75" customHeight="1" thickBot="1" x14ac:dyDescent="0.25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5.75" customHeight="1" thickBot="1" x14ac:dyDescent="0.25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5.75" customHeight="1" thickBot="1" x14ac:dyDescent="0.25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5.75" customHeight="1" thickBot="1" x14ac:dyDescent="0.25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5.75" customHeight="1" thickBot="1" x14ac:dyDescent="0.25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5.75" customHeight="1" thickBot="1" x14ac:dyDescent="0.25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5.75" customHeight="1" thickBot="1" x14ac:dyDescent="0.25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5.75" customHeight="1" thickBot="1" x14ac:dyDescent="0.25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5.75" customHeight="1" thickBot="1" x14ac:dyDescent="0.25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5.75" customHeight="1" thickBot="1" x14ac:dyDescent="0.25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5.75" customHeight="1" thickBot="1" x14ac:dyDescent="0.25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5.75" customHeight="1" thickBot="1" x14ac:dyDescent="0.25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5.75" customHeight="1" thickBot="1" x14ac:dyDescent="0.25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5.75" customHeight="1" thickBot="1" x14ac:dyDescent="0.25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5.75" customHeight="1" thickBot="1" x14ac:dyDescent="0.25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5.75" customHeight="1" thickBot="1" x14ac:dyDescent="0.25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5.75" customHeight="1" thickBot="1" x14ac:dyDescent="0.25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5.75" customHeight="1" thickBot="1" x14ac:dyDescent="0.25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5.75" customHeight="1" thickBot="1" x14ac:dyDescent="0.25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5.75" customHeight="1" thickBot="1" x14ac:dyDescent="0.25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5.75" customHeight="1" thickBot="1" x14ac:dyDescent="0.25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5.75" customHeight="1" thickBot="1" x14ac:dyDescent="0.25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5.75" customHeight="1" thickBot="1" x14ac:dyDescent="0.25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5.75" customHeight="1" thickBot="1" x14ac:dyDescent="0.25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5.75" customHeight="1" thickBot="1" x14ac:dyDescent="0.25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5.75" customHeight="1" thickBot="1" x14ac:dyDescent="0.25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5.75" customHeight="1" thickBot="1" x14ac:dyDescent="0.25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5.75" customHeight="1" thickBot="1" x14ac:dyDescent="0.25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5.75" customHeight="1" thickBot="1" x14ac:dyDescent="0.25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5.75" customHeight="1" thickBot="1" x14ac:dyDescent="0.25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5.75" customHeight="1" thickBot="1" x14ac:dyDescent="0.25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5.75" customHeight="1" thickBot="1" x14ac:dyDescent="0.25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5.75" customHeight="1" thickBot="1" x14ac:dyDescent="0.25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5.75" customHeight="1" thickBot="1" x14ac:dyDescent="0.25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5.75" customHeight="1" thickBot="1" x14ac:dyDescent="0.25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5.75" customHeight="1" thickBot="1" x14ac:dyDescent="0.25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5.75" customHeight="1" thickBot="1" x14ac:dyDescent="0.25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5.75" customHeight="1" thickBot="1" x14ac:dyDescent="0.25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5.75" customHeight="1" thickBot="1" x14ac:dyDescent="0.25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5.75" customHeight="1" thickBot="1" x14ac:dyDescent="0.25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5.75" customHeight="1" thickBot="1" x14ac:dyDescent="0.25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5.75" customHeight="1" thickBot="1" x14ac:dyDescent="0.25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5.75" customHeight="1" thickBot="1" x14ac:dyDescent="0.25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5.75" customHeight="1" thickBot="1" x14ac:dyDescent="0.25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5.75" customHeight="1" thickBot="1" x14ac:dyDescent="0.25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5.75" customHeight="1" thickBot="1" x14ac:dyDescent="0.25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5.75" customHeight="1" thickBot="1" x14ac:dyDescent="0.25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5.75" customHeight="1" thickBot="1" x14ac:dyDescent="0.25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5.75" customHeight="1" thickBot="1" x14ac:dyDescent="0.25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5.75" customHeight="1" thickBot="1" x14ac:dyDescent="0.25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5.75" customHeight="1" thickBot="1" x14ac:dyDescent="0.25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5.75" customHeight="1" thickBot="1" x14ac:dyDescent="0.25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5.75" customHeight="1" thickBot="1" x14ac:dyDescent="0.25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5.75" customHeight="1" thickBot="1" x14ac:dyDescent="0.25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5.75" customHeight="1" thickBot="1" x14ac:dyDescent="0.25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5.75" customHeight="1" thickBot="1" x14ac:dyDescent="0.25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5.75" customHeight="1" thickBot="1" x14ac:dyDescent="0.25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5.75" customHeight="1" thickBot="1" x14ac:dyDescent="0.25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5.75" customHeight="1" thickBot="1" x14ac:dyDescent="0.25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5.75" customHeight="1" thickBot="1" x14ac:dyDescent="0.25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5.75" customHeight="1" thickBot="1" x14ac:dyDescent="0.25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5.75" customHeight="1" thickBot="1" x14ac:dyDescent="0.25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5.75" customHeight="1" thickBot="1" x14ac:dyDescent="0.25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5.75" customHeight="1" thickBot="1" x14ac:dyDescent="0.25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5.75" customHeight="1" thickBot="1" x14ac:dyDescent="0.25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5.75" customHeight="1" thickBot="1" x14ac:dyDescent="0.25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5.75" customHeight="1" thickBot="1" x14ac:dyDescent="0.25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5.75" customHeight="1" thickBot="1" x14ac:dyDescent="0.25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5.75" customHeight="1" thickBot="1" x14ac:dyDescent="0.25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5.75" customHeight="1" thickBot="1" x14ac:dyDescent="0.25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5.75" customHeight="1" thickBot="1" x14ac:dyDescent="0.25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5.75" customHeight="1" thickBot="1" x14ac:dyDescent="0.25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5.75" customHeight="1" thickBot="1" x14ac:dyDescent="0.25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5.75" customHeight="1" thickBot="1" x14ac:dyDescent="0.25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5.75" customHeight="1" thickBot="1" x14ac:dyDescent="0.25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5.75" customHeight="1" thickBot="1" x14ac:dyDescent="0.25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5.75" customHeight="1" thickBot="1" x14ac:dyDescent="0.25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5.75" customHeight="1" thickBot="1" x14ac:dyDescent="0.25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5.75" customHeight="1" thickBot="1" x14ac:dyDescent="0.25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5.75" customHeight="1" thickBot="1" x14ac:dyDescent="0.25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5.75" customHeight="1" thickBot="1" x14ac:dyDescent="0.25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5.75" customHeight="1" thickBot="1" x14ac:dyDescent="0.25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5.75" customHeight="1" thickBot="1" x14ac:dyDescent="0.25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5.75" customHeight="1" thickBot="1" x14ac:dyDescent="0.25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5.75" customHeight="1" thickBot="1" x14ac:dyDescent="0.25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5.75" customHeight="1" thickBot="1" x14ac:dyDescent="0.25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5.75" customHeight="1" thickBot="1" x14ac:dyDescent="0.25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5.75" customHeight="1" thickBot="1" x14ac:dyDescent="0.25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5.75" customHeight="1" thickBot="1" x14ac:dyDescent="0.25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5.75" customHeight="1" thickBot="1" x14ac:dyDescent="0.25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5.75" customHeight="1" thickBot="1" x14ac:dyDescent="0.25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5.75" customHeight="1" thickBot="1" x14ac:dyDescent="0.25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5.75" customHeight="1" thickBot="1" x14ac:dyDescent="0.25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5.75" customHeight="1" thickBot="1" x14ac:dyDescent="0.25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5.75" customHeight="1" thickBot="1" x14ac:dyDescent="0.25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5.75" customHeight="1" thickBot="1" x14ac:dyDescent="0.25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5.75" customHeight="1" thickBot="1" x14ac:dyDescent="0.25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5.75" customHeight="1" thickBot="1" x14ac:dyDescent="0.25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5.75" customHeight="1" thickBot="1" x14ac:dyDescent="0.25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5.75" customHeight="1" thickBot="1" x14ac:dyDescent="0.25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5.75" customHeight="1" thickBot="1" x14ac:dyDescent="0.25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5.75" customHeight="1" thickBot="1" x14ac:dyDescent="0.25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5.75" customHeight="1" thickBot="1" x14ac:dyDescent="0.25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5.75" customHeight="1" thickBot="1" x14ac:dyDescent="0.25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5.75" customHeight="1" thickBot="1" x14ac:dyDescent="0.25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5.75" customHeight="1" thickBot="1" x14ac:dyDescent="0.25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5.75" customHeight="1" thickBot="1" x14ac:dyDescent="0.25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5.75" customHeight="1" thickBot="1" x14ac:dyDescent="0.25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5.75" customHeight="1" thickBot="1" x14ac:dyDescent="0.25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5.75" customHeight="1" thickBot="1" x14ac:dyDescent="0.25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5.75" customHeight="1" thickBot="1" x14ac:dyDescent="0.25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5.75" customHeight="1" thickBot="1" x14ac:dyDescent="0.25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5.75" customHeight="1" thickBot="1" x14ac:dyDescent="0.25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5.75" customHeight="1" thickBot="1" x14ac:dyDescent="0.25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5.75" customHeight="1" thickBot="1" x14ac:dyDescent="0.25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5.75" customHeight="1" thickBot="1" x14ac:dyDescent="0.25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5.75" customHeight="1" thickBot="1" x14ac:dyDescent="0.25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5.75" customHeight="1" thickBot="1" x14ac:dyDescent="0.25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5.75" customHeight="1" thickBot="1" x14ac:dyDescent="0.25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5.75" customHeight="1" thickBot="1" x14ac:dyDescent="0.25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5.75" customHeight="1" thickBot="1" x14ac:dyDescent="0.25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5.75" customHeight="1" thickBot="1" x14ac:dyDescent="0.25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5.75" customHeight="1" thickBot="1" x14ac:dyDescent="0.25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5.75" customHeight="1" thickBot="1" x14ac:dyDescent="0.25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5.75" customHeight="1" thickBot="1" x14ac:dyDescent="0.25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5.75" customHeight="1" thickBot="1" x14ac:dyDescent="0.25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5.75" customHeight="1" thickBot="1" x14ac:dyDescent="0.25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5.75" customHeight="1" thickBot="1" x14ac:dyDescent="0.25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5.75" customHeight="1" thickBot="1" x14ac:dyDescent="0.25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5.75" customHeight="1" thickBot="1" x14ac:dyDescent="0.25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5.75" customHeight="1" thickBot="1" x14ac:dyDescent="0.25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5.75" customHeight="1" thickBot="1" x14ac:dyDescent="0.25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5.75" customHeight="1" thickBot="1" x14ac:dyDescent="0.25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5.75" customHeight="1" thickBot="1" x14ac:dyDescent="0.25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5.75" customHeight="1" thickBot="1" x14ac:dyDescent="0.25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5.75" customHeight="1" thickBot="1" x14ac:dyDescent="0.25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5.75" customHeight="1" thickBot="1" x14ac:dyDescent="0.25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5.75" customHeight="1" thickBot="1" x14ac:dyDescent="0.25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5.75" customHeight="1" thickBot="1" x14ac:dyDescent="0.25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5.75" customHeight="1" thickBot="1" x14ac:dyDescent="0.25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5.75" customHeight="1" thickBot="1" x14ac:dyDescent="0.25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5.75" customHeight="1" thickBot="1" x14ac:dyDescent="0.25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5.75" customHeight="1" thickBot="1" x14ac:dyDescent="0.25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5.75" customHeight="1" thickBot="1" x14ac:dyDescent="0.25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5.75" customHeight="1" thickBot="1" x14ac:dyDescent="0.25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5.75" customHeight="1" thickBot="1" x14ac:dyDescent="0.25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5.75" customHeight="1" thickBot="1" x14ac:dyDescent="0.25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5.75" customHeight="1" thickBot="1" x14ac:dyDescent="0.25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5.75" customHeight="1" thickBot="1" x14ac:dyDescent="0.25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5.75" customHeight="1" thickBot="1" x14ac:dyDescent="0.25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5.75" customHeight="1" thickBot="1" x14ac:dyDescent="0.25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5.75" customHeight="1" thickBot="1" x14ac:dyDescent="0.25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5.75" customHeight="1" thickBot="1" x14ac:dyDescent="0.25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5.75" customHeight="1" thickBot="1" x14ac:dyDescent="0.25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5.75" customHeight="1" thickBot="1" x14ac:dyDescent="0.25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5.75" customHeight="1" thickBot="1" x14ac:dyDescent="0.25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5.75" customHeight="1" thickBot="1" x14ac:dyDescent="0.25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5.75" customHeight="1" thickBot="1" x14ac:dyDescent="0.25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5.75" customHeight="1" thickBot="1" x14ac:dyDescent="0.25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5.75" customHeight="1" thickBot="1" x14ac:dyDescent="0.25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5.75" customHeight="1" thickBot="1" x14ac:dyDescent="0.25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5.75" customHeight="1" thickBot="1" x14ac:dyDescent="0.25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5.75" customHeight="1" thickBot="1" x14ac:dyDescent="0.25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5.75" customHeight="1" thickBot="1" x14ac:dyDescent="0.25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5.75" customHeight="1" thickBot="1" x14ac:dyDescent="0.25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5.75" customHeight="1" thickBot="1" x14ac:dyDescent="0.25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5.75" customHeight="1" thickBot="1" x14ac:dyDescent="0.25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5.75" customHeight="1" thickBot="1" x14ac:dyDescent="0.25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5.75" customHeight="1" thickBot="1" x14ac:dyDescent="0.25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5.75" customHeight="1" thickBot="1" x14ac:dyDescent="0.25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5.75" customHeight="1" thickBot="1" x14ac:dyDescent="0.25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5.75" customHeight="1" thickBot="1" x14ac:dyDescent="0.25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5.75" customHeight="1" thickBot="1" x14ac:dyDescent="0.25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5.75" customHeight="1" thickBot="1" x14ac:dyDescent="0.25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5.75" customHeight="1" thickBot="1" x14ac:dyDescent="0.25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5.75" customHeight="1" thickBot="1" x14ac:dyDescent="0.25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5.75" customHeight="1" thickBot="1" x14ac:dyDescent="0.25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5.75" customHeight="1" thickBot="1" x14ac:dyDescent="0.25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5.75" customHeight="1" thickBot="1" x14ac:dyDescent="0.25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5.75" customHeight="1" thickBot="1" x14ac:dyDescent="0.25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5.75" customHeight="1" thickBot="1" x14ac:dyDescent="0.25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5.75" customHeight="1" thickBot="1" x14ac:dyDescent="0.25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5.75" customHeight="1" thickBot="1" x14ac:dyDescent="0.25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5.75" customHeight="1" thickBot="1" x14ac:dyDescent="0.25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5.75" customHeight="1" thickBot="1" x14ac:dyDescent="0.25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5.75" customHeight="1" thickBot="1" x14ac:dyDescent="0.25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5.75" customHeight="1" thickBot="1" x14ac:dyDescent="0.25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5.75" customHeight="1" thickBot="1" x14ac:dyDescent="0.25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5.75" customHeight="1" thickBot="1" x14ac:dyDescent="0.25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5.75" customHeight="1" thickBot="1" x14ac:dyDescent="0.25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5.75" customHeight="1" thickBot="1" x14ac:dyDescent="0.25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5.75" customHeight="1" thickBot="1" x14ac:dyDescent="0.25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5.75" customHeight="1" thickBot="1" x14ac:dyDescent="0.25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5.75" customHeight="1" thickBot="1" x14ac:dyDescent="0.25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5.75" customHeight="1" thickBot="1" x14ac:dyDescent="0.25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5.75" customHeight="1" thickBot="1" x14ac:dyDescent="0.25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5.75" customHeight="1" thickBot="1" x14ac:dyDescent="0.25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5.75" customHeight="1" thickBot="1" x14ac:dyDescent="0.25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5.75" customHeight="1" thickBot="1" x14ac:dyDescent="0.25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5.75" customHeight="1" thickBot="1" x14ac:dyDescent="0.25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5.75" customHeight="1" thickBot="1" x14ac:dyDescent="0.25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5.75" customHeight="1" thickBot="1" x14ac:dyDescent="0.25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5.75" customHeight="1" thickBot="1" x14ac:dyDescent="0.25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5.75" customHeight="1" thickBot="1" x14ac:dyDescent="0.25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5.75" customHeight="1" thickBot="1" x14ac:dyDescent="0.25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5.75" customHeight="1" thickBot="1" x14ac:dyDescent="0.25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5.75" customHeight="1" thickBot="1" x14ac:dyDescent="0.25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5.75" customHeight="1" thickBot="1" x14ac:dyDescent="0.25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5.75" customHeight="1" thickBot="1" x14ac:dyDescent="0.25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5.75" customHeight="1" thickBot="1" x14ac:dyDescent="0.25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5.75" customHeight="1" thickBot="1" x14ac:dyDescent="0.25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5.75" customHeight="1" thickBot="1" x14ac:dyDescent="0.25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5.75" customHeight="1" thickBot="1" x14ac:dyDescent="0.25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5.75" customHeight="1" thickBot="1" x14ac:dyDescent="0.25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5.75" customHeight="1" thickBot="1" x14ac:dyDescent="0.25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5.75" customHeight="1" thickBot="1" x14ac:dyDescent="0.25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5.75" customHeight="1" thickBot="1" x14ac:dyDescent="0.25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5.75" customHeight="1" thickBot="1" x14ac:dyDescent="0.25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5.75" customHeight="1" thickBot="1" x14ac:dyDescent="0.25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5.75" customHeight="1" thickBot="1" x14ac:dyDescent="0.25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5.75" customHeight="1" thickBot="1" x14ac:dyDescent="0.25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5.75" customHeight="1" thickBot="1" x14ac:dyDescent="0.25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5.75" customHeight="1" thickBot="1" x14ac:dyDescent="0.25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5.75" customHeight="1" thickBot="1" x14ac:dyDescent="0.25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5.75" customHeight="1" thickBot="1" x14ac:dyDescent="0.25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5.75" customHeight="1" thickBot="1" x14ac:dyDescent="0.25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5.75" customHeight="1" thickBot="1" x14ac:dyDescent="0.25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5.75" customHeight="1" thickBot="1" x14ac:dyDescent="0.25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5.75" customHeight="1" thickBot="1" x14ac:dyDescent="0.25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5.75" customHeight="1" thickBot="1" x14ac:dyDescent="0.25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5.75" customHeight="1" thickBot="1" x14ac:dyDescent="0.25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5.75" customHeight="1" thickBot="1" x14ac:dyDescent="0.25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5.75" customHeight="1" thickBot="1" x14ac:dyDescent="0.25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5.75" customHeight="1" thickBot="1" x14ac:dyDescent="0.25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5.75" customHeight="1" thickBot="1" x14ac:dyDescent="0.25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5.75" customHeight="1" thickBot="1" x14ac:dyDescent="0.25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5.75" customHeight="1" thickBot="1" x14ac:dyDescent="0.25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5.75" customHeight="1" thickBot="1" x14ac:dyDescent="0.25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5.75" customHeight="1" thickBot="1" x14ac:dyDescent="0.25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5.75" customHeight="1" thickBot="1" x14ac:dyDescent="0.25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5.75" customHeight="1" thickBot="1" x14ac:dyDescent="0.25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5.75" customHeight="1" thickBot="1" x14ac:dyDescent="0.25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5.75" customHeight="1" thickBot="1" x14ac:dyDescent="0.25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5.75" customHeight="1" thickBot="1" x14ac:dyDescent="0.25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5.75" customHeight="1" thickBot="1" x14ac:dyDescent="0.25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5.75" customHeight="1" thickBot="1" x14ac:dyDescent="0.25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5.75" customHeight="1" thickBot="1" x14ac:dyDescent="0.25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5.75" customHeight="1" thickBot="1" x14ac:dyDescent="0.25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5.75" customHeight="1" thickBot="1" x14ac:dyDescent="0.25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5.75" customHeight="1" thickBot="1" x14ac:dyDescent="0.25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5.75" customHeight="1" thickBot="1" x14ac:dyDescent="0.25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5.75" customHeight="1" thickBot="1" x14ac:dyDescent="0.25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5.75" customHeight="1" thickBot="1" x14ac:dyDescent="0.25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5.75" customHeight="1" thickBot="1" x14ac:dyDescent="0.25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5.75" customHeight="1" thickBot="1" x14ac:dyDescent="0.25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5.75" customHeight="1" thickBot="1" x14ac:dyDescent="0.25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5.75" customHeight="1" thickBot="1" x14ac:dyDescent="0.25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5.75" customHeight="1" thickBot="1" x14ac:dyDescent="0.25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5.75" customHeight="1" thickBot="1" x14ac:dyDescent="0.25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5.75" customHeight="1" thickBot="1" x14ac:dyDescent="0.25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5.75" customHeight="1" thickBot="1" x14ac:dyDescent="0.25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5.75" customHeight="1" thickBot="1" x14ac:dyDescent="0.25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5.75" customHeight="1" thickBot="1" x14ac:dyDescent="0.25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5.75" customHeight="1" thickBot="1" x14ac:dyDescent="0.25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5.75" customHeight="1" thickBot="1" x14ac:dyDescent="0.25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5.75" customHeight="1" thickBot="1" x14ac:dyDescent="0.25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5.75" customHeight="1" thickBot="1" x14ac:dyDescent="0.25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5.75" customHeight="1" thickBot="1" x14ac:dyDescent="0.25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5.75" customHeight="1" thickBot="1" x14ac:dyDescent="0.25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5.75" customHeight="1" thickBot="1" x14ac:dyDescent="0.25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5.75" customHeight="1" thickBot="1" x14ac:dyDescent="0.25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5.75" customHeight="1" thickBot="1" x14ac:dyDescent="0.25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5.75" customHeight="1" thickBot="1" x14ac:dyDescent="0.25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5.75" customHeight="1" thickBot="1" x14ac:dyDescent="0.25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5.75" customHeight="1" thickBot="1" x14ac:dyDescent="0.25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5.75" customHeight="1" thickBot="1" x14ac:dyDescent="0.25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5.75" customHeight="1" thickBot="1" x14ac:dyDescent="0.25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5.75" customHeight="1" thickBot="1" x14ac:dyDescent="0.25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5.75" customHeight="1" thickBot="1" x14ac:dyDescent="0.25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5.75" customHeight="1" thickBot="1" x14ac:dyDescent="0.25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5.75" customHeight="1" thickBot="1" x14ac:dyDescent="0.25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5.75" customHeight="1" thickBot="1" x14ac:dyDescent="0.25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5.75" customHeight="1" thickBot="1" x14ac:dyDescent="0.25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5.75" customHeight="1" thickBot="1" x14ac:dyDescent="0.25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5.75" customHeight="1" thickBot="1" x14ac:dyDescent="0.25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5.75" customHeight="1" thickBot="1" x14ac:dyDescent="0.25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5.75" customHeight="1" thickBot="1" x14ac:dyDescent="0.25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5.75" customHeight="1" thickBot="1" x14ac:dyDescent="0.25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5.75" customHeight="1" thickBot="1" x14ac:dyDescent="0.25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5.75" customHeight="1" thickBot="1" x14ac:dyDescent="0.25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5.75" customHeight="1" thickBot="1" x14ac:dyDescent="0.25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5.75" customHeight="1" thickBot="1" x14ac:dyDescent="0.25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5.75" customHeight="1" thickBot="1" x14ac:dyDescent="0.25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5.75" customHeight="1" thickBot="1" x14ac:dyDescent="0.25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5.75" customHeight="1" thickBot="1" x14ac:dyDescent="0.25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5.75" customHeight="1" thickBot="1" x14ac:dyDescent="0.25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5.75" customHeight="1" thickBot="1" x14ac:dyDescent="0.25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5.75" customHeight="1" thickBot="1" x14ac:dyDescent="0.25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5.75" customHeight="1" thickBot="1" x14ac:dyDescent="0.25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5.75" customHeight="1" thickBot="1" x14ac:dyDescent="0.25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5.75" customHeight="1" thickBot="1" x14ac:dyDescent="0.25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5.75" customHeight="1" thickBot="1" x14ac:dyDescent="0.25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5.75" customHeight="1" thickBot="1" x14ac:dyDescent="0.25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5.75" customHeight="1" thickBot="1" x14ac:dyDescent="0.25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5.75" customHeight="1" thickBot="1" x14ac:dyDescent="0.25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5.75" customHeight="1" thickBot="1" x14ac:dyDescent="0.25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5.75" customHeight="1" thickBot="1" x14ac:dyDescent="0.25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5.75" customHeight="1" thickBot="1" x14ac:dyDescent="0.25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5.75" customHeight="1" thickBot="1" x14ac:dyDescent="0.25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5.75" customHeight="1" thickBot="1" x14ac:dyDescent="0.25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Project Summary</vt:lpstr>
      <vt:lpstr>Fields</vt:lpstr>
      <vt:lpstr>Measurements</vt:lpstr>
      <vt:lpstr>Carbon Calculation</vt:lpstr>
      <vt:lpstr>References</vt:lpstr>
      <vt:lpstr>calculation 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Hajna Tijssen</cp:lastModifiedBy>
  <dcterms:modified xsi:type="dcterms:W3CDTF">2025-09-16T09:41:27Z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